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workbookProtection workbookAlgorithmName="SHA-512" workbookHashValue="X8XrCgmDLvvfxD5k3RnVSKRYbsP24cGG3Opi/tM37tM7Yfusb/Z/ial55pqBtoKJ651J2mrpnEwWDO7tJ6XSRA==" workbookSpinCount="100000" workbookSaltValue="Ub/od4IJH4zfxDYdQOGHPA==" lockStructure="1"/>
  <bookViews>
    <workbookView xWindow="65416" yWindow="65416" windowWidth="21840" windowHeight="13140" tabRatio="658" activeTab="0"/>
  </bookViews>
  <sheets>
    <sheet name="ورود اطلاعات" sheetId="5" r:id="rId1"/>
    <sheet name="جدول محاسبات" sheetId="7" r:id="rId2"/>
    <sheet name="Sheet2" sheetId="6" state="veryHidden" r:id="rId3"/>
    <sheet name="حکم ابتدای سال ۹۹" sheetId="9" r:id="rId4"/>
    <sheet name="حکم رتبه بندی ۹۹" sheetId="11" r:id="rId5"/>
    <sheet name="ورود اطلاعات (2)" sheetId="10" state="veryHidden" r:id="rId6"/>
  </sheets>
  <definedNames>
    <definedName name="_xlnm.Print_Area" localSheetId="1">'جدول محاسبات'!$B$1:$G$40</definedName>
    <definedName name="_xlnm.Print_Area" localSheetId="3">'حکم ابتدای سال ۹۹'!$B$1:$H$45</definedName>
    <definedName name="_xlnm.Print_Area" localSheetId="4">'حکم رتبه بندی ۹۹'!$B$1:$H$45</definedName>
    <definedName name="_xlnm.Print_Area" localSheetId="0">'ورود اطلاعات'!$B$1:$F$33</definedName>
    <definedName name="_xlnm.Print_Area" localSheetId="5">'ورود اطلاعات (2)'!$B$1:$G$28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Author</author>
  </authors>
  <commentList>
    <comment ref="B731" authorId="0">
      <text>
        <r>
          <rPr>
            <b/>
            <sz val="10"/>
            <rFont val="B Nazanin"/>
            <family val="2"/>
          </rPr>
          <t>در صورتی که تا قبل از سال ۹۸ بیش از 1000 ساعت آموزش ضمن خدمت داشته اید عدد صفر را وارد نمایید در غیر این صورت میزان ساعات آموزش سال 98 خود را وارد نمایید.</t>
        </r>
      </text>
    </comment>
    <comment ref="F731" authorId="0">
      <text>
        <r>
          <rPr>
            <b/>
            <sz val="9"/>
            <rFont val="B Nazanin"/>
            <family val="2"/>
          </rPr>
          <t>کارمندان قراردادی فقط میزان آموزش های اسفند ماه سال ۹۸ را وارد نمایند</t>
        </r>
      </text>
    </comment>
    <comment ref="B732" authorId="0">
      <text>
        <r>
          <rPr>
            <b/>
            <sz val="10"/>
            <rFont val="B Nazanin"/>
            <family val="2"/>
          </rPr>
          <t>در صورتی پست شما مدیریتی بوده و بیش از 10 سال سابقه مدیریت (رپیس اداره و بالاتر) را دارید گزینه کارشناس را انتخاب نمایید.</t>
        </r>
      </text>
    </comment>
    <comment ref="B733" authorId="0">
      <text>
        <r>
          <rPr>
            <b/>
            <sz val="10"/>
            <rFont val="B Nazanin"/>
            <family val="2"/>
          </rPr>
          <t>در صورتی که سازمان شما مشمول افزایش امتیازات فصل دهم قانون مدیریت خدمات کشوری شده است، درصد افزایش امتیازات را وارد نمایید.</t>
        </r>
      </text>
    </comment>
    <comment ref="B739" authorId="0">
      <text>
        <r>
          <rPr>
            <b/>
            <sz val="9"/>
            <rFont val="B Nazanin"/>
            <family val="2"/>
          </rPr>
          <t>ماده ۷۱- سمتهای ذیل مدیریت سیاسی محسوب شده و به عنوان مقام شناخته می‌شوند:
الف - رؤسای سه قوه 
ب - معاون اول رئیس جمهور، نواب رئیس مجلس شورای اسلامی و اعضاء شورای نگهبان 
ج - وزراء، نمایندگان مجلس شورای اسلامی و معاونین رئیس جمهور 
د- استانداران و سفراء 
هـ- معاونین وزراء</t>
        </r>
      </text>
    </comment>
  </commentList>
</comments>
</file>

<file path=xl/sharedStrings.xml><?xml version="1.0" encoding="utf-8"?>
<sst xmlns="http://schemas.openxmlformats.org/spreadsheetml/2006/main" count="434" uniqueCount="260">
  <si>
    <t>امتیاز</t>
  </si>
  <si>
    <t>مبلغ (ریال)</t>
  </si>
  <si>
    <t>الف) حقوق ثابت</t>
  </si>
  <si>
    <t>حق شغل</t>
  </si>
  <si>
    <t>فوق العاده مدیریت</t>
  </si>
  <si>
    <t>حق شاغل</t>
  </si>
  <si>
    <t>جمع</t>
  </si>
  <si>
    <t>ب ) تفاوت تطبیق</t>
  </si>
  <si>
    <t>پ ) فوق العاده شغل</t>
  </si>
  <si>
    <t>ث ) فوق العاده مناطق کمتر توسعه یافته</t>
  </si>
  <si>
    <t>ج ) فوق العاده بدی آب و هوا</t>
  </si>
  <si>
    <t>جمع :</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</si>
  <si>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</si>
  <si>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</si>
  <si>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</si>
  <si>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</si>
  <si>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</si>
  <si>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</si>
  <si>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</si>
  <si>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</si>
  <si>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</si>
  <si>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</si>
  <si>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</si>
  <si>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</si>
  <si>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</si>
  <si>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</si>
  <si>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</si>
  <si>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</si>
  <si>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حکم کارگزینی کارمندان رسمی</t>
  </si>
  <si>
    <t xml:space="preserve">صادر کننده : </t>
  </si>
  <si>
    <t>نسخه :</t>
  </si>
  <si>
    <t>شناسنامه قانون</t>
  </si>
  <si>
    <t>https://shenasname.ir/</t>
  </si>
  <si>
    <t>ZhowanMarket@gmail.com</t>
  </si>
  <si>
    <t>ح ) فوق العاده ایثارگری قانون جامع</t>
  </si>
  <si>
    <t>خ ) خدمت در مناطق جنگی</t>
  </si>
  <si>
    <t>د) فوق العاده نشان های دولتی</t>
  </si>
  <si>
    <t>چ ) فوق العاده ایثارگری</t>
  </si>
  <si>
    <t>ذ ) فوق العاده سختی شرایط محیط کار</t>
  </si>
  <si>
    <t>ر ) حق عائله مندی</t>
  </si>
  <si>
    <t>ز ) حق اولاد</t>
  </si>
  <si>
    <t>مدرک تحصیلی</t>
  </si>
  <si>
    <t>دیپلم</t>
  </si>
  <si>
    <t>فوق دیپلم</t>
  </si>
  <si>
    <t>لیسانس</t>
  </si>
  <si>
    <t>زیر دیپلم</t>
  </si>
  <si>
    <t>۱۱ - بالاترین مدرک و رشته تحصیلی :</t>
  </si>
  <si>
    <t>پس از وضع کسور قانونی از :                           فصل :                             ماده :                                   قابل پرداخت است.</t>
  </si>
  <si>
    <t>ت ) فوق العاده ویژه</t>
  </si>
  <si>
    <t>سازمان اداری و استخدامی کشور</t>
  </si>
  <si>
    <t>ع (۹۷/۷ ت ۱) ۱۰۳۰۸۰</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</si>
  <si>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</si>
  <si>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</si>
  <si>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</si>
  <si>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</si>
  <si>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</si>
  <si>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</si>
  <si>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</si>
  <si>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</si>
  <si>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</si>
  <si>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</si>
  <si>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</si>
  <si>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</si>
  <si>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</si>
  <si>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</si>
  <si>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 xml:space="preserve">تفاوت بند (ی) تبصره (12) ق ب 98 </t>
  </si>
  <si>
    <t>تفاوت جزء (1) بند (الف) تبصره (12) ق ب 97</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</si>
  <si>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</si>
  <si>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</si>
  <si>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</si>
  <si>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</si>
  <si>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</si>
  <si>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</si>
  <si>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</si>
  <si>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</si>
  <si>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</si>
  <si>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</si>
  <si>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</si>
  <si>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</si>
  <si>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</si>
  <si>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</si>
  <si>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</si>
  <si>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</si>
  <si>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</si>
  <si>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</si>
  <si>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</si>
  <si>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</si>
  <si>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جهت ورود به صفحات مورد نظر (نتایج محاسبات) کلیک نمایید.</t>
  </si>
  <si>
    <t>جدول محاسبات</t>
  </si>
  <si>
    <t>ورود</t>
  </si>
  <si>
    <t>جدول زیر ویژه آن دسته از معلمانی است که رتبه شغلی شان مقدماتی می باشد.</t>
  </si>
  <si>
    <r>
      <t xml:space="preserve">1۸ - وضعیت ایثارگری :           </t>
    </r>
    <r>
      <rPr>
        <sz val="12"/>
        <color theme="1"/>
        <rFont val="Arial"/>
        <family val="2"/>
      </rPr>
      <t>□</t>
    </r>
    <r>
      <rPr>
        <sz val="11"/>
        <color theme="1"/>
        <rFont val="Arial"/>
        <family val="2"/>
      </rPr>
      <t xml:space="preserve"> </t>
    </r>
    <r>
      <rPr>
        <sz val="11"/>
        <color theme="1"/>
        <rFont val="B Nazanin"/>
        <family val="2"/>
      </rPr>
      <t xml:space="preserve">جانباز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family val="2"/>
      </rPr>
      <t xml:space="preserve">رزمنده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family val="2"/>
      </rPr>
      <t xml:space="preserve">آزاده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family val="2"/>
      </rPr>
      <t xml:space="preserve">شهید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family val="2"/>
      </rPr>
      <t>فرزند شهید</t>
    </r>
  </si>
  <si>
    <t>2۲ - حقوق ثابت و فوق العاده ها</t>
  </si>
  <si>
    <t xml:space="preserve">۲۵ - تاریخ صدور و شماره حکم :         تاریخ :               شماره :  </t>
  </si>
  <si>
    <t>2۶ -  نام و نام خانوادگی مقام مسئول :</t>
  </si>
  <si>
    <t>امضاء :</t>
  </si>
  <si>
    <t>* در سال ۱۳۸۸ با توجه به بند (۱۱) قانون بودجه سال ۱۳۸۸ کل کشور تفاوت تطبیق در حکم حقوق ثابت می باشد.</t>
  </si>
  <si>
    <t>** بر اساس بند ۷ فصل یکم عمل می شود.  *** بر اساس اجزاء ب و ج مرحله دوم بند ۸ فصل دوم عمل می شود.</t>
  </si>
  <si>
    <t xml:space="preserve">2 - نام                                   ۳ - نام خانوادگی :  </t>
  </si>
  <si>
    <t xml:space="preserve">1 - دستگاه اجرایی : </t>
  </si>
  <si>
    <t xml:space="preserve">۴ - نام پدر : </t>
  </si>
  <si>
    <t xml:space="preserve">۵ - شماره ملی کارمند : </t>
  </si>
  <si>
    <t xml:space="preserve">۶ - شماره کارمند : </t>
  </si>
  <si>
    <t xml:space="preserve">۷ - شماره شناسنامه :  </t>
  </si>
  <si>
    <t xml:space="preserve">محل صدور :       شهرستان : </t>
  </si>
  <si>
    <t xml:space="preserve">استان : </t>
  </si>
  <si>
    <t xml:space="preserve">8 - محل تولد : </t>
  </si>
  <si>
    <t xml:space="preserve">9 - تاریخ تولد : </t>
  </si>
  <si>
    <r>
      <t xml:space="preserve">۱۰ - جنسیت : </t>
    </r>
    <r>
      <rPr>
        <b/>
        <sz val="11"/>
        <color theme="1"/>
        <rFont val="B Nazanin"/>
        <family val="2"/>
      </rPr>
      <t xml:space="preserve"> </t>
    </r>
    <r>
      <rPr>
        <b/>
        <sz val="14"/>
        <color theme="1"/>
        <rFont val="B Nazanin"/>
        <family val="2"/>
      </rPr>
      <t>□</t>
    </r>
    <r>
      <rPr>
        <b/>
        <sz val="11"/>
        <color theme="1"/>
        <rFont val="B Nazanin"/>
        <family val="2"/>
      </rPr>
      <t xml:space="preserve"> </t>
    </r>
    <r>
      <rPr>
        <sz val="11"/>
        <color theme="1"/>
        <rFont val="B Nazanin"/>
        <family val="2"/>
      </rPr>
      <t>زن</t>
    </r>
    <r>
      <rPr>
        <b/>
        <sz val="11"/>
        <color theme="1"/>
        <rFont val="B Nazanin"/>
        <family val="2"/>
      </rPr>
      <t xml:space="preserve"> </t>
    </r>
    <r>
      <rPr>
        <b/>
        <sz val="14"/>
        <color theme="1"/>
        <rFont val="B Nazanin"/>
        <family val="2"/>
      </rPr>
      <t>□</t>
    </r>
    <r>
      <rPr>
        <b/>
        <sz val="11"/>
        <color theme="1"/>
        <rFont val="B Nazanin"/>
        <family val="2"/>
      </rPr>
      <t xml:space="preserve"> </t>
    </r>
    <r>
      <rPr>
        <sz val="11"/>
        <color theme="1"/>
        <rFont val="B Nazanin"/>
        <family val="2"/>
      </rPr>
      <t>مرد</t>
    </r>
  </si>
  <si>
    <t xml:space="preserve">مدرک : </t>
  </si>
  <si>
    <t xml:space="preserve">رشته: </t>
  </si>
  <si>
    <t xml:space="preserve">1۲ - عنوان پست سازمانی : </t>
  </si>
  <si>
    <t xml:space="preserve">شماره پست : </t>
  </si>
  <si>
    <t xml:space="preserve">شناسه یکتای پست سازمانی : </t>
  </si>
  <si>
    <t xml:space="preserve">شناسه یکتای واحد سازمانی : </t>
  </si>
  <si>
    <t xml:space="preserve">۱۳ - واحد سازمانی : </t>
  </si>
  <si>
    <t xml:space="preserve">۱۴ - عنوان شغل : </t>
  </si>
  <si>
    <r>
      <t xml:space="preserve">طبقه : </t>
    </r>
    <r>
      <rPr>
        <sz val="11"/>
        <color theme="1"/>
        <rFont val="B Nazanin"/>
        <family val="2"/>
      </rPr>
      <t xml:space="preserve"> </t>
    </r>
  </si>
  <si>
    <t xml:space="preserve">رتبه : </t>
  </si>
  <si>
    <t xml:space="preserve">۱۵ - سابقه خدمت قابل قبول : </t>
  </si>
  <si>
    <t xml:space="preserve">۱۶ - سابقه تجربی قابل قبول : </t>
  </si>
  <si>
    <r>
      <t xml:space="preserve">1۷ - محل خدمت :                     دهستان :                     بخش :                      شهرستان :      </t>
    </r>
    <r>
      <rPr>
        <b/>
        <sz val="11"/>
        <color theme="1"/>
        <rFont val="B Nazanin"/>
        <family val="2"/>
      </rPr>
      <t xml:space="preserve">  </t>
    </r>
    <r>
      <rPr>
        <sz val="11"/>
        <color theme="1"/>
        <rFont val="B Nazanin"/>
        <family val="2"/>
      </rPr>
      <t xml:space="preserve">                    استان : </t>
    </r>
  </si>
  <si>
    <r>
      <t xml:space="preserve">۱۹- وضعیت تاهل :  </t>
    </r>
    <r>
      <rPr>
        <sz val="14"/>
        <color theme="1"/>
        <rFont val="B Nazanin"/>
        <family val="2"/>
      </rPr>
      <t>□</t>
    </r>
    <r>
      <rPr>
        <sz val="11"/>
        <color theme="1"/>
        <rFont val="B Nazanin"/>
        <family val="2"/>
      </rPr>
      <t xml:space="preserve"> مجرد   □ متاهل</t>
    </r>
  </si>
  <si>
    <t xml:space="preserve">۲۰ - تعداد فرزند : </t>
  </si>
  <si>
    <r>
      <t xml:space="preserve">2۱- شرح حکم : </t>
    </r>
    <r>
      <rPr>
        <b/>
        <sz val="11"/>
        <color theme="1"/>
        <rFont val="B Nazanin"/>
        <family val="2"/>
      </rPr>
      <t xml:space="preserve"> </t>
    </r>
  </si>
  <si>
    <t>۲۳ - حقوق و فوق العاده های مندرج در حکم جمعا به مبلغ :                                           ریال</t>
  </si>
  <si>
    <t xml:space="preserve">2۴ - تاریخ اجرای حکم :    </t>
  </si>
  <si>
    <t xml:space="preserve">عنوان پست : </t>
  </si>
  <si>
    <t>تهیه و تنظیم : صیاح الدین شهدی</t>
  </si>
  <si>
    <t>https://www.instagram.com/sayah.shahdi/</t>
  </si>
  <si>
    <t>جدول زیر ویژه آن دسته از معلمانی است که 6 ساعت تدریس هفتگی اضافی
داشته و مشمول دریافت فوق العاده ویژه می باشند.</t>
  </si>
  <si>
    <r>
      <t xml:space="preserve">برای بازگشت به صفحه اصلی </t>
    </r>
    <r>
      <rPr>
        <b/>
        <u val="single"/>
        <sz val="14"/>
        <color rgb="FFFF0000"/>
        <rFont val="B Nazanin"/>
        <family val="2"/>
      </rPr>
      <t>(کلیک کنید)</t>
    </r>
  </si>
  <si>
    <t>فوق العاده ایثارگری قانون جامع</t>
  </si>
  <si>
    <t>جدول زیر مربوط به مشمولین ماده ۵۱ قانون جامع خدمات رسانی با ایثارگران است.</t>
  </si>
  <si>
    <t>مشمول فوق العاده ماده ۵۱  قانون جامع ایثارگران هستید؟</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</si>
  <si>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</si>
  <si>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</si>
  <si>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</si>
  <si>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</si>
  <si>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</si>
  <si>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</si>
  <si>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</si>
  <si>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درصد نوبت کاری</t>
  </si>
  <si>
    <t>درصد افزایش</t>
  </si>
  <si>
    <t>نرخ اضافه کار (ریال)</t>
  </si>
  <si>
    <t>جمع تمامی آیتم های حقوق (ریال)</t>
  </si>
  <si>
    <t>میزان افزایش حقوق (ریال)</t>
  </si>
  <si>
    <t>موضوع</t>
  </si>
  <si>
    <t>جدول مربوط به نتایج محاسبات با توجه به اطلاعات وارد شده در کاربرگ ورود اطلاعات</t>
  </si>
  <si>
    <t>درصد افزایش امتیازات (از ۱ تا ۵۰ عددی وارد نمایید)</t>
  </si>
  <si>
    <t>درصد مورد انتظار افزایش امتیازات در دستگاه محل خدمت  شما</t>
  </si>
  <si>
    <t>ضریب حقوق سال ۹۸</t>
  </si>
  <si>
    <t>ضریب حقوق سال ۹۹</t>
  </si>
  <si>
    <t>حداقل حقوق سال ۹۸</t>
  </si>
  <si>
    <t>حداقل حقوق سال ۹۹</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</si>
  <si>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</si>
  <si>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</si>
  <si>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</si>
  <si>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</si>
  <si>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</si>
  <si>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</si>
  <si>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</si>
  <si>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</si>
  <si>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family val="2"/>
      </rPr>
      <t>زرد رنگ</t>
    </r>
    <r>
      <rPr>
        <b/>
        <sz val="11"/>
        <color theme="1"/>
        <rFont val="B Roya"/>
        <family val="2"/>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</si>
  <si>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</si>
  <si>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</si>
  <si>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</si>
  <si>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</si>
  <si>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</si>
  <si>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</si>
  <si>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</si>
  <si>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</si>
  <si>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</si>
  <si>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</si>
  <si>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</si>
  <si>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</si>
  <si>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</si>
  <si>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</si>
  <si>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</si>
  <si>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کمتر از 30 سال سابقه خدمت دارید؟</t>
  </si>
  <si>
    <t>جایگاه (پست) سازمانی</t>
  </si>
  <si>
    <t>امتیاز حق شاغل سال 98</t>
  </si>
  <si>
    <t>امتیاز حق شاغل حکم سال 99</t>
  </si>
  <si>
    <t>-</t>
  </si>
  <si>
    <t>ضریب پلکانی سال ۹۹</t>
  </si>
  <si>
    <t>اعمال ضریب سنواتی سال ۹۹
و امتیاز حق شاغل ۹۹</t>
  </si>
  <si>
    <t>جمع حقوق و مزایای مشمول کسور بازنشستگی (ریال)</t>
  </si>
  <si>
    <t>اطلاعات جدول زیر جهت محاسبه امتیاز حق شاغل سال ۹۹ می باشد.</t>
  </si>
  <si>
    <t>اطلاعات جدول زیر جهت تعیین میزان ضریب حقوق سالانه می باشد.</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</si>
  <si>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</si>
  <si>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</si>
  <si>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</si>
  <si>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</si>
  <si>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</si>
  <si>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کاربرگ ورود اطلاعات</t>
  </si>
  <si>
    <t>کارشناس امور اداری و کارگزینی</t>
  </si>
  <si>
    <t>وضعیت استخدامی (قراردادی / پیمانی / رسمی)</t>
  </si>
  <si>
    <t>قراردادی</t>
  </si>
  <si>
    <t>پیمانی</t>
  </si>
  <si>
    <t>رسمی</t>
  </si>
  <si>
    <t>در جدول زیر وضعیت استخدامی خود را مشخص نمایید</t>
  </si>
  <si>
    <t xml:space="preserve">ساعات آموزش سال 9۸ </t>
  </si>
  <si>
    <t>حق شاغل 98</t>
  </si>
  <si>
    <t>اطلاعات جدول زیر جهت محاسبه امتیاز حق شاغل(ماده ۶۶ قانون مدیریت) بکار می رود.</t>
  </si>
  <si>
    <t>امتیاز سرپرستی</t>
  </si>
  <si>
    <t>محاسبه ضریب حقوق بر اساس قانون بودجه (ضریب مقامات متفاوت از سایر کارکنان است)</t>
  </si>
  <si>
    <t>جزء مقامات سیاسی (موضوع ماده ۷۱ قانون مدیریت) هستید؟</t>
  </si>
  <si>
    <t>تفاوت تطبیق موضوع جزء (۱) بند (الف) تبصره ۱۲</t>
  </si>
  <si>
    <t>تفاوت تطبیق (ریال)</t>
  </si>
  <si>
    <t>فوق العاده ویژه (ریال)</t>
  </si>
  <si>
    <t>فوق العاده مناطق کمتر توسعه یافته (ریال)</t>
  </si>
  <si>
    <t>فوق العاده بدی آب و هوا (ریال)</t>
  </si>
  <si>
    <t>سایر (ریال)</t>
  </si>
  <si>
    <t>نکات قابل توجه :</t>
  </si>
  <si>
    <t>ورود به سایت شناسنامه قانون (کلیک کنید)</t>
  </si>
  <si>
    <r>
      <t xml:space="preserve">دنبال کردن </t>
    </r>
    <r>
      <rPr>
        <b/>
        <sz val="14"/>
        <color theme="8" tint="-0.4999699890613556"/>
        <rFont val="B Nazanin"/>
        <family val="2"/>
      </rPr>
      <t>شناسنامه قانون</t>
    </r>
    <r>
      <rPr>
        <b/>
        <sz val="14"/>
        <color theme="9" tint="-0.4999699890613556"/>
        <rFont val="B Nazanin"/>
        <family val="2"/>
      </rPr>
      <t xml:space="preserve"> در </t>
    </r>
    <r>
      <rPr>
        <b/>
        <sz val="14"/>
        <color theme="8" tint="-0.4999699890613556"/>
        <rFont val="B Nazanin"/>
        <family val="2"/>
      </rPr>
      <t>اینستاگرام</t>
    </r>
    <r>
      <rPr>
        <b/>
        <sz val="14"/>
        <color theme="9" tint="-0.4999699890613556"/>
        <rFont val="B Nazanin"/>
        <family val="2"/>
      </rPr>
      <t xml:space="preserve"> (کلیک کنید)</t>
    </r>
  </si>
  <si>
    <t>حق شغل (ریال)</t>
  </si>
  <si>
    <t>فوق العاده مدیریت (ریال)</t>
  </si>
  <si>
    <t>حق شاغل (ریال)</t>
  </si>
  <si>
    <t>فوق العاده شغل (ریال)</t>
  </si>
  <si>
    <t>فوق العاده ایثارگری (ریال)</t>
  </si>
  <si>
    <t>خدمت در مناطق جنگی (ریال)</t>
  </si>
  <si>
    <t>فوق العاده نشان های دولتی (ریال)</t>
  </si>
  <si>
    <t>فوق العاده سختی شرایط محیط کار (ریال)</t>
  </si>
  <si>
    <t>حق عائله مندی (ریال)</t>
  </si>
  <si>
    <t>حق اولاد (ریال)</t>
  </si>
  <si>
    <t>تفاوت بند (ی) تبصره (12) ق ب 98  (ریال)</t>
  </si>
  <si>
    <t>تفاوت جزء (1) بند (الف) تبصره (12) ق ب 97 (ریال)</t>
  </si>
  <si>
    <t>حکم کارگزینی ابتدای سال ۹۹</t>
  </si>
  <si>
    <t>حکم کارگزینی رتبه بندی سال ۹۹</t>
  </si>
  <si>
    <t>فوق العاده ماده ۵۱  قانون جامع ایثارگران (ریال)</t>
  </si>
  <si>
    <t>اطلاعات مربوط به حکم
ابتدای سال ۱۳۹۹</t>
  </si>
  <si>
    <t>اطلاعات مربوط به حکم
رتبه بندی سال ۱۳۹۹</t>
  </si>
  <si>
    <t xml:space="preserve">س ) تفاوت بند (ی) تبصره (12) ق ب 98 </t>
  </si>
  <si>
    <t>ش ) تفاوت جزء (1) بند (الف) تبصره (12) ق ب 97</t>
  </si>
  <si>
    <t>ط ) تفاوت تطبیق موضوع جزء (۱) بند (الف) تبصره ۱۲</t>
  </si>
  <si>
    <t>ظ ) سایر</t>
  </si>
  <si>
    <t>ارسال پیام از طریق ایمیل (کلیک کنید)</t>
  </si>
  <si>
    <t>تفاوت تطبیق موضوع جزء (۱) بند (الف) تبصره ۱۲ (ریال)</t>
  </si>
  <si>
    <t>رتبه شما مطابق با آخرین رتبه بندی (از ۱ تا ۵)</t>
  </si>
  <si>
    <t>رتبه شغلی</t>
  </si>
  <si>
    <r>
      <t>مقدماتی</t>
    </r>
    <r>
      <rPr>
        <sz val="12"/>
        <color theme="1"/>
        <rFont val="B Nazanin"/>
        <family val="2"/>
      </rPr>
      <t xml:space="preserve"> (کمتر از ۲ سال سابقه)</t>
    </r>
  </si>
  <si>
    <r>
      <t xml:space="preserve">مقدماتی </t>
    </r>
    <r>
      <rPr>
        <sz val="12"/>
        <color theme="1"/>
        <rFont val="B Nazanin"/>
        <family val="2"/>
      </rPr>
      <t>(بیش از ۲ سال سابقه)</t>
    </r>
  </si>
  <si>
    <t>مقطع تدریس خود را انتخاب فرمایید.</t>
  </si>
  <si>
    <t>رتبه شما در حکم کارگزینی درج شده است، در صورتی که حکمتان را در اختیار ندارید از جدول زیر کمک بگیرید.</t>
  </si>
  <si>
    <r>
      <t xml:space="preserve">برای دنبال کردن </t>
    </r>
    <r>
      <rPr>
        <b/>
        <sz val="14"/>
        <color rgb="FF7030A0"/>
        <rFont val="B Nazanin"/>
        <family val="2"/>
      </rPr>
      <t>صیاح الدین شهدی</t>
    </r>
    <r>
      <rPr>
        <b/>
        <sz val="14"/>
        <color theme="9" tint="-0.4999699890613556"/>
        <rFont val="B Nazanin"/>
        <family val="2"/>
      </rPr>
      <t xml:space="preserve"> در </t>
    </r>
    <r>
      <rPr>
        <b/>
        <sz val="14"/>
        <color rgb="FF7030A0"/>
        <rFont val="B Nazanin"/>
        <family val="2"/>
      </rPr>
      <t>اینستاگرام instagram</t>
    </r>
    <r>
      <rPr>
        <b/>
        <sz val="14"/>
        <color theme="9" tint="-0.4999699890613556"/>
        <rFont val="B Nazanin"/>
        <family val="2"/>
      </rPr>
      <t xml:space="preserve"> (کلیک کنید)</t>
    </r>
  </si>
  <si>
    <r>
      <rPr>
        <b/>
        <sz val="14"/>
        <color theme="1"/>
        <rFont val="B Nazanin"/>
        <family val="2"/>
      </rPr>
      <t>در کادرهای زرد رنگ، مبالغ را مطابق با آخرین حکم کارگزینی (فروردین ۹۹) وارد نمایید.</t>
    </r>
    <r>
      <rPr>
        <b/>
        <sz val="16"/>
        <color theme="1"/>
        <rFont val="B Nazanin"/>
        <family val="2"/>
      </rPr>
      <t xml:space="preserve">
</t>
    </r>
    <r>
      <rPr>
        <b/>
        <sz val="12"/>
        <color theme="1"/>
        <rFont val="B Nazanin"/>
        <family val="2"/>
      </rPr>
      <t>در صورت عدم دسترسی به حکم کارگزینی، شما می توانید مبالغ را با توجه به فیش حقوق فروردین ماه وارد نمایید</t>
    </r>
  </si>
  <si>
    <t>با استناد به مصوبه شماره 21885/ت57680هـ مورخ ۱۳۹۹/۰۳/۰۶ هیئت محترم وزیران
(موضوع اصلاح مصوبه نظام رتبه بندی فرهنگیان در سال ۱۳۹۹)</t>
  </si>
  <si>
    <t>محاسبه افزایش ناشی از برقراری فوق العاده ویژه (موضوع بند ۱۰ ماده ۶۸ قانون مدیریت خدمات کشوری) در احکام فرهنگیان</t>
  </si>
  <si>
    <t>تهیه و تنظیم : صیاح الدین شهدی          کارشناس امور اداری و کارگزینی</t>
  </si>
  <si>
    <r>
      <rPr>
        <b/>
        <sz val="12"/>
        <color theme="2" tint="-0.8999800086021423"/>
        <rFont val="B Nazanin"/>
        <family val="2"/>
      </rPr>
      <t>تهیه و تنظیم</t>
    </r>
    <r>
      <rPr>
        <b/>
        <sz val="14"/>
        <color theme="2" tint="-0.8999800086021423"/>
        <rFont val="B Nazanin"/>
        <family val="2"/>
      </rPr>
      <t xml:space="preserve"> : صیاح الدین شهدی</t>
    </r>
  </si>
  <si>
    <t>حکم کارگزینی ترمیم رتبه بندی معلمان</t>
  </si>
  <si>
    <t>ابتدای سال ۹۹</t>
  </si>
  <si>
    <t>پس از رتبه بندی</t>
  </si>
  <si>
    <t>آخرین رتبه ای که کسب نموده اید کدام است (۱ تا ۵)</t>
  </si>
  <si>
    <t>در چه مقطعی تدریس می کنید؟ (ابتدایی - متوسطه)</t>
  </si>
  <si>
    <r>
      <t xml:space="preserve">پایه </t>
    </r>
    <r>
      <rPr>
        <sz val="12"/>
        <color theme="1"/>
        <rFont val="B Nazanin"/>
        <family val="2"/>
      </rPr>
      <t>(۶ سال سابقه)</t>
    </r>
  </si>
  <si>
    <r>
      <t xml:space="preserve">ارشد </t>
    </r>
    <r>
      <rPr>
        <sz val="12"/>
        <color theme="1"/>
        <rFont val="B Nazanin"/>
        <family val="2"/>
      </rPr>
      <t>(۱۲ سال سابقه)</t>
    </r>
  </si>
  <si>
    <r>
      <t xml:space="preserve">خبره </t>
    </r>
    <r>
      <rPr>
        <sz val="12"/>
        <color theme="1"/>
        <rFont val="B Nazanin"/>
        <family val="2"/>
      </rPr>
      <t>(۱۸ سال سابقه)</t>
    </r>
  </si>
  <si>
    <r>
      <t xml:space="preserve">عالی </t>
    </r>
    <r>
      <rPr>
        <sz val="12"/>
        <color theme="1"/>
        <rFont val="B Nazanin"/>
        <family val="2"/>
      </rPr>
      <t>(۲۴ سال سابقه)</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</si>
</sst>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401]0"/>
  </numFmts>
  <fonts count="66">
    <font>
      <sz val="11"/>
      <color theme="1"/>
      <name val="Calibri"/>
      <family val="2"/>
      <scheme val="minor"/>
    </font>
    <font>
      <sz val="10"/>
      <name val="Arial"/>
      <family val="2"/>
    </font>
    <font>
      <b/>
      <sz val="11"/>
      <color theme="1"/>
      <name val="B Nazanin"/>
      <family val="2"/>
    </font>
    <font>
      <sz val="11"/>
      <color theme="1"/>
      <name val="B Nazanin"/>
      <family val="2"/>
    </font>
    <font>
      <sz val="12"/>
      <color theme="1"/>
      <name val="B Nazanin"/>
      <family val="2"/>
    </font>
    <font>
      <sz val="10"/>
      <color theme="1"/>
      <name val="B Nazanin"/>
      <family val="2"/>
    </font>
    <font>
      <sz val="14"/>
      <color theme="1"/>
      <name val="B Nazanin"/>
      <family val="2"/>
    </font>
    <font>
      <sz val="8"/>
      <color theme="0"/>
      <name val="B Nazanin"/>
      <family val="2"/>
    </font>
    <font>
      <u val="single"/>
      <sz val="11"/>
      <color theme="10"/>
      <name val="Calibri"/>
      <family val="2"/>
      <scheme val="minor"/>
    </font>
    <font>
      <b/>
      <sz val="11"/>
      <color theme="1"/>
      <name val="B Roya"/>
      <family val="2"/>
    </font>
    <font>
      <b/>
      <sz val="11"/>
      <name val="B Roya"/>
      <family val="2"/>
    </font>
    <font>
      <sz val="10"/>
      <color theme="1"/>
      <name val="B Roya"/>
      <family val="2"/>
    </font>
    <font>
      <b/>
      <sz val="14"/>
      <color theme="1"/>
      <name val="B Nazanin"/>
      <family val="2"/>
    </font>
    <font>
      <b/>
      <sz val="12"/>
      <color theme="1"/>
      <name val="B Nazanin"/>
      <family val="2"/>
    </font>
    <font>
      <sz val="11"/>
      <color theme="1"/>
      <name val="Arial"/>
      <family val="2"/>
    </font>
    <font>
      <sz val="12"/>
      <color theme="1"/>
      <name val="Arial"/>
      <family val="2"/>
    </font>
    <font>
      <sz val="14"/>
      <color theme="0"/>
      <name val="B Nazanin"/>
      <family val="2"/>
    </font>
    <font>
      <sz val="14"/>
      <name val="B Nazanin"/>
      <family val="2"/>
    </font>
    <font>
      <sz val="14"/>
      <color rgb="FFFFFF00"/>
      <name val="B Nazanin"/>
      <family val="2"/>
    </font>
    <font>
      <b/>
      <sz val="14"/>
      <name val="B Nazanin"/>
      <family val="2"/>
    </font>
    <font>
      <b/>
      <sz val="11"/>
      <color theme="8" tint="-0.4999699890613556"/>
      <name val="B Nazanin"/>
      <family val="2"/>
    </font>
    <font>
      <b/>
      <sz val="16"/>
      <color theme="9" tint="-0.4999699890613556"/>
      <name val="B Nazanin"/>
      <family val="2"/>
    </font>
    <font>
      <b/>
      <sz val="14"/>
      <color rgb="FFFF0000"/>
      <name val="B Nazanin"/>
      <family val="2"/>
    </font>
    <font>
      <u val="single"/>
      <sz val="11"/>
      <color theme="2" tint="-0.7499799728393555"/>
      <name val="Calibri"/>
      <family val="2"/>
      <scheme val="minor"/>
    </font>
    <font>
      <u val="single"/>
      <sz val="12"/>
      <color theme="2" tint="-0.7499799728393555"/>
      <name val="B Nazanin"/>
      <family val="2"/>
    </font>
    <font>
      <b/>
      <u val="single"/>
      <sz val="14"/>
      <color rgb="FFFF0000"/>
      <name val="B Nazanin"/>
      <family val="2"/>
    </font>
    <font>
      <b/>
      <sz val="12"/>
      <color theme="0"/>
      <name val="B Nazanin"/>
      <family val="2"/>
    </font>
    <font>
      <b/>
      <sz val="14"/>
      <color theme="9" tint="-0.4999699890613556"/>
      <name val="B Nazanin"/>
      <family val="2"/>
    </font>
    <font>
      <b/>
      <sz val="12"/>
      <color theme="2" tint="-0.7499799728393555"/>
      <name val="B Nazanin"/>
      <family val="2"/>
    </font>
    <font>
      <u val="single"/>
      <sz val="10"/>
      <color theme="2" tint="-0.7499799728393555"/>
      <name val="Calibri"/>
      <family val="2"/>
      <scheme val="minor"/>
    </font>
    <font>
      <sz val="11"/>
      <name val="Calibri"/>
      <family val="2"/>
      <scheme val="minor"/>
    </font>
    <font>
      <b/>
      <u val="single"/>
      <sz val="14"/>
      <color theme="1"/>
      <name val="B Nazanin"/>
      <family val="2"/>
    </font>
    <font>
      <b/>
      <sz val="14"/>
      <color theme="8" tint="-0.4999699890613556"/>
      <name val="B Nazanin"/>
      <family val="2"/>
    </font>
    <font>
      <b/>
      <sz val="11"/>
      <color rgb="FF7030A0"/>
      <name val="B Nazanin"/>
      <family val="2"/>
    </font>
    <font>
      <b/>
      <sz val="12"/>
      <name val="B Nazanin"/>
      <family val="2"/>
    </font>
    <font>
      <b/>
      <sz val="16"/>
      <color theme="1"/>
      <name val="B Roya"/>
      <family val="2"/>
    </font>
    <font>
      <sz val="11"/>
      <name val="B Nazanin"/>
      <family val="2"/>
    </font>
    <font>
      <b/>
      <sz val="12"/>
      <color theme="1"/>
      <name val="B Roya"/>
      <family val="2"/>
    </font>
    <font>
      <b/>
      <sz val="11"/>
      <color rgb="FFFFFF00"/>
      <name val="B Roya"/>
      <family val="2"/>
    </font>
    <font>
      <b/>
      <u val="single"/>
      <sz val="12"/>
      <color theme="10"/>
      <name val="B Nazanin"/>
      <family val="2"/>
    </font>
    <font>
      <b/>
      <sz val="11"/>
      <color theme="8" tint="-0.24997000396251678"/>
      <name val="B Nazanin"/>
      <family val="2"/>
    </font>
    <font>
      <b/>
      <sz val="10"/>
      <color theme="8" tint="-0.24997000396251678"/>
      <name val="B Nazanin"/>
      <family val="2"/>
    </font>
    <font>
      <b/>
      <sz val="10"/>
      <name val="B Nazanin"/>
      <family val="2"/>
    </font>
    <font>
      <b/>
      <sz val="11"/>
      <color theme="1"/>
      <name val="Calibri"/>
      <family val="2"/>
      <scheme val="minor"/>
    </font>
    <font>
      <b/>
      <sz val="9"/>
      <name val="B Nazanin"/>
      <family val="2"/>
    </font>
    <font>
      <sz val="11"/>
      <color rgb="FF002060"/>
      <name val="Calibri"/>
      <family val="2"/>
      <scheme val="minor"/>
    </font>
    <font>
      <b/>
      <sz val="12"/>
      <color rgb="FF002060"/>
      <name val="B Nazanin"/>
      <family val="2"/>
    </font>
    <font>
      <sz val="10"/>
      <color rgb="FF002060"/>
      <name val="B Nazanin"/>
      <family val="2"/>
    </font>
    <font>
      <b/>
      <sz val="11"/>
      <color rgb="FF002060"/>
      <name val="B Nazanin"/>
      <family val="2"/>
    </font>
    <font>
      <sz val="10"/>
      <color rgb="FF002060"/>
      <name val="Calibri"/>
      <family val="2"/>
      <scheme val="minor"/>
    </font>
    <font>
      <b/>
      <sz val="10"/>
      <color theme="1"/>
      <name val="B Nazanin"/>
      <family val="2"/>
    </font>
    <font>
      <b/>
      <sz val="14"/>
      <color rgb="FF7030A0"/>
      <name val="B Nazanin"/>
      <family val="2"/>
    </font>
    <font>
      <sz val="11"/>
      <color theme="0"/>
      <name val="Calibri"/>
      <family val="2"/>
      <scheme val="minor"/>
    </font>
    <font>
      <b/>
      <sz val="14"/>
      <color theme="4" tint="-0.4999699890613556"/>
      <name val="Calibri"/>
      <family val="2"/>
      <scheme val="minor"/>
    </font>
    <font>
      <b/>
      <sz val="12"/>
      <color theme="1"/>
      <name val="Calibri"/>
      <family val="2"/>
      <scheme val="minor"/>
    </font>
    <font>
      <b/>
      <sz val="16"/>
      <color theme="1"/>
      <name val="B Nazanin"/>
      <family val="2"/>
    </font>
    <font>
      <sz val="11"/>
      <color theme="0"/>
      <name val="B Nazanin"/>
      <family val="2"/>
    </font>
    <font>
      <b/>
      <sz val="12"/>
      <color theme="8" tint="-0.4999699890613556"/>
      <name val="B Nazanin"/>
      <family val="2"/>
    </font>
    <font>
      <b/>
      <sz val="16"/>
      <name val="B Nazanin"/>
      <family val="2"/>
    </font>
    <font>
      <b/>
      <sz val="14"/>
      <color rgb="FF002060"/>
      <name val="B Nazanin"/>
      <family val="2"/>
    </font>
    <font>
      <b/>
      <sz val="12"/>
      <color theme="7" tint="-0.4999699890613556"/>
      <name val="B Roya"/>
      <family val="2"/>
    </font>
    <font>
      <b/>
      <sz val="14"/>
      <color theme="2" tint="-0.8999800086021423"/>
      <name val="B Nazanin"/>
      <family val="2"/>
    </font>
    <font>
      <b/>
      <sz val="12"/>
      <color theme="2" tint="-0.8999800086021423"/>
      <name val="B Nazanin"/>
      <family val="2"/>
    </font>
    <font>
      <sz val="16"/>
      <color theme="8" tint="-0.5"/>
      <name val="B Koodak"/>
      <family val="2"/>
    </font>
    <font>
      <b/>
      <sz val="8"/>
      <name val="Calibri"/>
      <family val="2"/>
    </font>
    <font>
      <sz val="11"/>
      <color theme="1"/>
      <name val="Calibri"/>
      <family val="2"/>
      <scheme val="minor"/>
    </font>
  </fonts>
  <fills count="28">
    <fill>
      <patternFill/>
    </fill>
    <fill>
      <patternFill patternType="gray125"/>
    </fill>
    <fill>
      <patternFill patternType="solid">
        <fgColor theme="4" tint="0.7999799847602844"/>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C000"/>
        <bgColor indexed="64"/>
      </patternFill>
    </fill>
    <fill>
      <patternFill patternType="solid">
        <fgColor theme="8" tint="-0.4999699890613556"/>
        <bgColor indexed="64"/>
      </patternFill>
    </fill>
    <fill>
      <patternFill patternType="solid">
        <fgColor theme="7"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7" tint="0.39998000860214233"/>
        <bgColor indexed="64"/>
      </patternFill>
    </fill>
    <fill>
      <patternFill patternType="solid">
        <fgColor theme="9" tint="0.39998000860214233"/>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0" tint="-0.1499900072813034"/>
        <bgColor indexed="64"/>
      </patternFill>
    </fill>
    <fill>
      <patternFill patternType="solid">
        <fgColor theme="5" tint="0.39998000860214233"/>
        <bgColor indexed="64"/>
      </patternFill>
    </fill>
    <fill>
      <patternFill patternType="solid">
        <fgColor theme="5" tint="0.7999799847602844"/>
        <bgColor indexed="64"/>
      </patternFill>
    </fill>
    <fill>
      <patternFill patternType="solid">
        <fgColor theme="8" tint="0.7999799847602844"/>
        <bgColor indexed="64"/>
      </patternFill>
    </fill>
    <fill>
      <patternFill patternType="solid">
        <fgColor theme="7" tint="-0.24997000396251678"/>
        <bgColor indexed="64"/>
      </patternFill>
    </fill>
    <fill>
      <patternFill patternType="solid">
        <fgColor theme="8" tint="0.5999900102615356"/>
        <bgColor indexed="64"/>
      </patternFill>
    </fill>
  </fills>
  <borders count="65">
    <border>
      <left/>
      <right/>
      <top/>
      <bottom/>
      <diagonal/>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bottom/>
    </border>
    <border>
      <left/>
      <right style="thin"/>
      <top style="medium"/>
      <bottom style="thin"/>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medium"/>
      <bottom style="medium"/>
    </border>
    <border>
      <left/>
      <right/>
      <top style="thin"/>
      <bottom style="thin"/>
    </border>
    <border>
      <left style="medium"/>
      <right/>
      <top/>
      <bottom/>
    </border>
    <border>
      <left/>
      <right style="thin"/>
      <top/>
      <bottom/>
    </border>
    <border>
      <left style="medium"/>
      <right/>
      <top/>
      <bottom style="thin"/>
    </border>
    <border>
      <left/>
      <right style="thin"/>
      <top/>
      <bottom style="thin"/>
    </border>
    <border>
      <left/>
      <right style="medium"/>
      <top style="thin"/>
      <bottom style="thin"/>
    </border>
    <border>
      <left style="medium"/>
      <right style="thin"/>
      <top/>
      <bottom style="thin"/>
    </border>
    <border>
      <left style="medium"/>
      <right/>
      <top style="thin"/>
      <bottom style="thin"/>
    </border>
    <border>
      <left style="medium"/>
      <right style="thin"/>
      <top/>
      <bottom style="medium"/>
    </border>
    <border>
      <left style="thin"/>
      <right style="medium"/>
      <top/>
      <bottom style="medium"/>
    </border>
    <border>
      <left style="thin"/>
      <right style="thin"/>
      <top style="medium"/>
      <bottom style="medium"/>
    </border>
    <border>
      <left style="medium"/>
      <right style="thin"/>
      <top style="medium"/>
      <bottom/>
    </border>
    <border>
      <left style="thin"/>
      <right style="medium"/>
      <top style="medium"/>
      <bottom/>
    </border>
    <border>
      <left style="medium"/>
      <right/>
      <top style="medium"/>
      <bottom style="thin"/>
    </border>
    <border>
      <left style="medium"/>
      <right/>
      <top style="thin"/>
      <bottom style="medium"/>
    </border>
    <border>
      <left/>
      <right/>
      <top style="medium"/>
      <bottom style="medium"/>
    </border>
    <border>
      <left style="thin"/>
      <right/>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medium"/>
      <top style="thin"/>
      <bottom style="thin"/>
    </border>
    <border>
      <left style="thin"/>
      <right style="thin"/>
      <top/>
      <bottom/>
    </border>
    <border>
      <left/>
      <right/>
      <top style="thin"/>
      <bottom style="double"/>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top/>
      <bottom style="medium"/>
    </border>
    <border>
      <left style="medium"/>
      <right/>
      <top style="thin"/>
      <bottom/>
    </border>
    <border>
      <left/>
      <right style="medium"/>
      <top style="thin"/>
      <bottom/>
    </border>
    <border>
      <left style="medium"/>
      <right/>
      <top style="medium"/>
      <bottom style="medium"/>
    </border>
    <border>
      <left/>
      <right style="medium"/>
      <top style="medium"/>
      <bottom style="medium"/>
    </border>
    <border>
      <left style="medium"/>
      <right style="thin"/>
      <top/>
      <bottom/>
    </border>
    <border>
      <left/>
      <right style="thin"/>
      <top style="thin"/>
      <bottom style="thin"/>
    </border>
    <border>
      <left/>
      <right/>
      <top style="medium"/>
      <bottom/>
    </border>
    <border>
      <left/>
      <right style="medium"/>
      <top style="medium"/>
      <bottom style="thin"/>
    </border>
    <border>
      <left/>
      <right style="thin"/>
      <top style="medium"/>
      <bottom style="medium"/>
    </border>
    <border>
      <left style="medium"/>
      <right/>
      <top/>
      <bottom style="medium"/>
    </border>
    <border>
      <left/>
      <right style="medium"/>
      <top/>
      <bottom style="medium"/>
    </border>
    <border>
      <left/>
      <right style="medium"/>
      <top/>
      <bottom style="thin"/>
    </border>
    <border>
      <left/>
      <right style="medium"/>
      <top/>
      <bottom/>
    </border>
    <border>
      <left style="thin"/>
      <right/>
      <top style="medium"/>
      <bottom/>
    </border>
    <border>
      <left/>
      <right/>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430">
    <xf numFmtId="0" fontId="0" fillId="0" borderId="0" xfId="0"/>
    <xf numFmtId="0" fontId="6" fillId="0" borderId="1" xfId="0" applyFont="1" applyBorder="1" applyAlignment="1" applyProtection="1">
      <alignment horizontal="center"/>
      <protection hidden="1"/>
    </xf>
    <xf numFmtId="0" fontId="6" fillId="2" borderId="2" xfId="0" applyFont="1" applyFill="1" applyBorder="1" applyAlignment="1" applyProtection="1">
      <alignment horizontal="center"/>
      <protection hidden="1"/>
    </xf>
    <xf numFmtId="0" fontId="6" fillId="0" borderId="3" xfId="0" applyFont="1" applyBorder="1" applyAlignment="1" applyProtection="1">
      <alignment horizontal="center"/>
      <protection hidden="1"/>
    </xf>
    <xf numFmtId="0" fontId="6" fillId="2" borderId="4" xfId="0" applyFont="1" applyFill="1" applyBorder="1" applyAlignment="1" applyProtection="1">
      <alignment horizontal="center"/>
      <protection hidden="1"/>
    </xf>
    <xf numFmtId="0" fontId="6" fillId="0" borderId="5" xfId="0" applyFont="1" applyBorder="1" applyAlignment="1" applyProtection="1">
      <alignment horizontal="center"/>
      <protection hidden="1"/>
    </xf>
    <xf numFmtId="0" fontId="6" fillId="2" borderId="6" xfId="0" applyFont="1" applyFill="1" applyBorder="1" applyAlignment="1" applyProtection="1">
      <alignment horizontal="center"/>
      <protection hidden="1"/>
    </xf>
    <xf numFmtId="164" fontId="6" fillId="0" borderId="3" xfId="0" applyNumberFormat="1" applyFont="1" applyBorder="1" applyAlignment="1" applyProtection="1">
      <alignment horizontal="center"/>
      <protection hidden="1"/>
    </xf>
    <xf numFmtId="164" fontId="6" fillId="0" borderId="5" xfId="0" applyNumberFormat="1" applyFont="1" applyBorder="1" applyAlignment="1" applyProtection="1">
      <alignment horizontal="center"/>
      <protection hidden="1"/>
    </xf>
    <xf numFmtId="164" fontId="6" fillId="0" borderId="7" xfId="0" applyNumberFormat="1" applyFont="1" applyBorder="1" applyAlignment="1" applyProtection="1">
      <alignment horizontal="center"/>
      <protection hidden="1"/>
    </xf>
    <xf numFmtId="0" fontId="6" fillId="0" borderId="8" xfId="0" applyFont="1" applyBorder="1" applyAlignment="1" applyProtection="1">
      <alignment horizontal="center"/>
      <protection hidden="1"/>
    </xf>
    <xf numFmtId="0" fontId="6" fillId="0" borderId="4" xfId="0" applyFont="1" applyBorder="1" applyAlignment="1" applyProtection="1">
      <alignment horizontal="center"/>
      <protection hidden="1"/>
    </xf>
    <xf numFmtId="0" fontId="6" fillId="0" borderId="9" xfId="0" applyFont="1" applyBorder="1" applyAlignment="1" applyProtection="1">
      <alignment horizontal="center"/>
      <protection hidden="1"/>
    </xf>
    <xf numFmtId="164" fontId="6" fillId="0" borderId="10" xfId="0" applyNumberFormat="1" applyFont="1" applyBorder="1" applyAlignment="1" applyProtection="1">
      <alignment horizontal="center"/>
      <protection hidden="1"/>
    </xf>
    <xf numFmtId="0" fontId="6" fillId="0" borderId="11" xfId="0" applyFont="1" applyBorder="1" applyAlignment="1" applyProtection="1">
      <alignment horizontal="center"/>
      <protection hidden="1"/>
    </xf>
    <xf numFmtId="9" fontId="6" fillId="0" borderId="3" xfId="0" applyNumberFormat="1" applyFont="1" applyBorder="1" applyAlignment="1" applyProtection="1">
      <alignment horizontal="center"/>
      <protection hidden="1"/>
    </xf>
    <xf numFmtId="1" fontId="6" fillId="0" borderId="4" xfId="0" applyNumberFormat="1" applyFont="1" applyBorder="1" applyAlignment="1" applyProtection="1">
      <alignment horizontal="center"/>
      <protection hidden="1"/>
    </xf>
    <xf numFmtId="9" fontId="6" fillId="0" borderId="5" xfId="0" applyNumberFormat="1" applyFont="1" applyBorder="1" applyAlignment="1" applyProtection="1">
      <alignment horizontal="center"/>
      <protection hidden="1"/>
    </xf>
    <xf numFmtId="1" fontId="6" fillId="0" borderId="6" xfId="0" applyNumberFormat="1" applyFont="1" applyBorder="1" applyAlignment="1" applyProtection="1">
      <alignment horizontal="center"/>
      <protection hidden="1"/>
    </xf>
    <xf numFmtId="1" fontId="6" fillId="3" borderId="12" xfId="0" applyNumberFormat="1" applyFont="1" applyFill="1" applyBorder="1" applyAlignment="1" applyProtection="1">
      <alignment horizontal="center"/>
      <protection hidden="1"/>
    </xf>
    <xf numFmtId="0" fontId="6" fillId="2" borderId="13" xfId="0" applyFont="1" applyFill="1" applyBorder="1" applyAlignment="1" applyProtection="1">
      <alignment horizontal="center"/>
      <protection hidden="1"/>
    </xf>
    <xf numFmtId="2" fontId="16" fillId="4" borderId="8" xfId="0" applyNumberFormat="1" applyFont="1" applyFill="1" applyBorder="1" applyAlignment="1" applyProtection="1">
      <alignment horizontal="center"/>
      <protection hidden="1"/>
    </xf>
    <xf numFmtId="0" fontId="17" fillId="0" borderId="4" xfId="0" applyFont="1" applyFill="1" applyBorder="1" applyAlignment="1" applyProtection="1">
      <alignment horizontal="center"/>
      <protection hidden="1"/>
    </xf>
    <xf numFmtId="2" fontId="16" fillId="4" borderId="11" xfId="0" applyNumberFormat="1" applyFont="1" applyFill="1" applyBorder="1" applyAlignment="1" applyProtection="1">
      <alignment horizontal="center"/>
      <protection hidden="1"/>
    </xf>
    <xf numFmtId="0" fontId="17" fillId="0" borderId="14" xfId="0" applyFont="1" applyFill="1" applyBorder="1" applyAlignment="1" applyProtection="1">
      <alignment horizontal="center"/>
      <protection hidden="1"/>
    </xf>
    <xf numFmtId="0" fontId="6" fillId="0" borderId="15" xfId="0" applyFont="1" applyBorder="1" applyAlignment="1" applyProtection="1">
      <alignment horizontal="center"/>
      <protection hidden="1"/>
    </xf>
    <xf numFmtId="0" fontId="6" fillId="0" borderId="16" xfId="0" applyFont="1" applyBorder="1" applyAlignment="1" applyProtection="1">
      <alignment horizontal="center"/>
      <protection hidden="1"/>
    </xf>
    <xf numFmtId="0" fontId="6" fillId="5" borderId="12" xfId="0" applyFont="1" applyFill="1" applyBorder="1" applyAlignment="1" applyProtection="1">
      <alignment horizontal="center"/>
      <protection hidden="1"/>
    </xf>
    <xf numFmtId="164" fontId="6" fillId="0" borderId="16" xfId="0" applyNumberFormat="1" applyFont="1" applyBorder="1" applyAlignment="1" applyProtection="1">
      <alignment horizontal="center"/>
      <protection hidden="1"/>
    </xf>
    <xf numFmtId="0" fontId="6" fillId="6" borderId="15" xfId="0" applyFont="1" applyFill="1" applyBorder="1" applyAlignment="1" applyProtection="1">
      <alignment horizontal="center"/>
      <protection hidden="1"/>
    </xf>
    <xf numFmtId="0" fontId="6" fillId="6" borderId="7" xfId="0" applyFont="1" applyFill="1" applyBorder="1" applyAlignment="1" applyProtection="1">
      <alignment horizontal="center"/>
      <protection hidden="1"/>
    </xf>
    <xf numFmtId="0" fontId="6" fillId="6" borderId="8" xfId="0" applyFont="1" applyFill="1" applyBorder="1" applyAlignment="1" applyProtection="1">
      <alignment horizontal="center"/>
      <protection hidden="1"/>
    </xf>
    <xf numFmtId="0" fontId="18" fillId="7" borderId="12" xfId="0" applyFont="1" applyFill="1" applyBorder="1" applyAlignment="1" applyProtection="1">
      <alignment horizontal="center"/>
      <protection hidden="1"/>
    </xf>
    <xf numFmtId="164" fontId="6" fillId="0" borderId="15" xfId="0" applyNumberFormat="1" applyFont="1" applyBorder="1" applyAlignment="1" applyProtection="1">
      <alignment horizontal="center"/>
      <protection hidden="1"/>
    </xf>
    <xf numFmtId="164" fontId="6" fillId="0" borderId="8" xfId="0" applyNumberFormat="1" applyFont="1" applyBorder="1" applyAlignment="1" applyProtection="1">
      <alignment horizontal="center"/>
      <protection hidden="1"/>
    </xf>
    <xf numFmtId="164" fontId="6" fillId="0" borderId="4" xfId="0" applyNumberFormat="1" applyFont="1" applyBorder="1" applyAlignment="1" applyProtection="1">
      <alignment horizontal="center"/>
      <protection hidden="1"/>
    </xf>
    <xf numFmtId="164" fontId="6" fillId="0" borderId="17" xfId="0" applyNumberFormat="1" applyFont="1" applyBorder="1" applyAlignment="1" applyProtection="1">
      <alignment horizontal="center"/>
      <protection hidden="1"/>
    </xf>
    <xf numFmtId="164" fontId="6" fillId="0" borderId="6" xfId="0" applyNumberFormat="1" applyFont="1" applyBorder="1" applyAlignment="1" applyProtection="1">
      <alignment horizontal="center"/>
      <protection hidden="1"/>
    </xf>
    <xf numFmtId="164" fontId="19" fillId="3" borderId="18" xfId="0" applyNumberFormat="1" applyFont="1" applyFill="1" applyBorder="1" applyAlignment="1" applyProtection="1">
      <alignment horizontal="center"/>
      <protection hidden="1"/>
    </xf>
    <xf numFmtId="164" fontId="19" fillId="3" borderId="12" xfId="0" applyNumberFormat="1" applyFont="1" applyFill="1" applyBorder="1" applyAlignment="1" applyProtection="1">
      <alignment horizontal="center"/>
      <protection hidden="1"/>
    </xf>
    <xf numFmtId="164" fontId="19" fillId="3" borderId="18" xfId="0" applyNumberFormat="1" applyFont="1" applyFill="1" applyBorder="1" applyAlignment="1" applyProtection="1">
      <alignment horizontal="center" shrinkToFit="1"/>
      <protection hidden="1"/>
    </xf>
    <xf numFmtId="0" fontId="13" fillId="8" borderId="15" xfId="0" applyFont="1" applyFill="1" applyBorder="1" applyAlignment="1" applyProtection="1">
      <alignment horizontal="center" vertical="center" shrinkToFit="1" readingOrder="2"/>
      <protection hidden="1"/>
    </xf>
    <xf numFmtId="0" fontId="13" fillId="8" borderId="16" xfId="0" applyFont="1" applyFill="1" applyBorder="1" applyAlignment="1" applyProtection="1">
      <alignment horizontal="center" vertical="center" shrinkToFit="1" readingOrder="2"/>
      <protection hidden="1"/>
    </xf>
    <xf numFmtId="0" fontId="13" fillId="8" borderId="9" xfId="0" applyFont="1" applyFill="1" applyBorder="1" applyAlignment="1" applyProtection="1">
      <alignment horizontal="center" vertical="center" shrinkToFit="1" readingOrder="2"/>
      <protection hidden="1"/>
    </xf>
    <xf numFmtId="164" fontId="6" fillId="2" borderId="16" xfId="0" applyNumberFormat="1" applyFont="1" applyFill="1" applyBorder="1" applyAlignment="1" applyProtection="1">
      <alignment horizontal="center"/>
      <protection hidden="1"/>
    </xf>
    <xf numFmtId="164" fontId="6" fillId="2" borderId="3" xfId="0" applyNumberFormat="1" applyFont="1" applyFill="1" applyBorder="1" applyAlignment="1" applyProtection="1">
      <alignment horizontal="center"/>
      <protection hidden="1"/>
    </xf>
    <xf numFmtId="164" fontId="6" fillId="2" borderId="9" xfId="0" applyNumberFormat="1" applyFont="1" applyFill="1" applyBorder="1" applyAlignment="1" applyProtection="1">
      <alignment horizontal="center"/>
      <protection hidden="1"/>
    </xf>
    <xf numFmtId="164" fontId="6" fillId="2" borderId="10" xfId="0" applyNumberFormat="1" applyFont="1" applyFill="1" applyBorder="1" applyAlignment="1" applyProtection="1">
      <alignment horizontal="center"/>
      <protection hidden="1"/>
    </xf>
    <xf numFmtId="0" fontId="6" fillId="2" borderId="11" xfId="0" applyFont="1" applyFill="1" applyBorder="1" applyAlignment="1" applyProtection="1">
      <alignment horizontal="center"/>
      <protection hidden="1"/>
    </xf>
    <xf numFmtId="0" fontId="0" fillId="9" borderId="0" xfId="0" applyFill="1" applyProtection="1">
      <protection hidden="1"/>
    </xf>
    <xf numFmtId="0" fontId="11" fillId="9" borderId="0" xfId="0" applyFont="1" applyFill="1" applyBorder="1" applyAlignment="1" applyProtection="1">
      <alignment vertical="center" shrinkToFit="1" readingOrder="2"/>
      <protection hidden="1"/>
    </xf>
    <xf numFmtId="0" fontId="0" fillId="0" borderId="0" xfId="0" applyProtection="1">
      <protection hidden="1"/>
    </xf>
    <xf numFmtId="2" fontId="7" fillId="9" borderId="0" xfId="0" applyNumberFormat="1" applyFont="1" applyFill="1" applyAlignment="1" applyProtection="1">
      <alignment horizontal="right" vertical="center" shrinkToFit="1" readingOrder="2"/>
      <protection hidden="1"/>
    </xf>
    <xf numFmtId="0" fontId="3" fillId="9" borderId="19" xfId="0" applyFont="1" applyFill="1" applyBorder="1" applyAlignment="1" applyProtection="1">
      <alignment horizontal="left" vertical="center" shrinkToFit="1" readingOrder="2"/>
      <protection hidden="1"/>
    </xf>
    <xf numFmtId="0" fontId="2" fillId="10" borderId="3" xfId="0" applyFont="1" applyFill="1" applyBorder="1" applyAlignment="1" applyProtection="1">
      <alignment horizontal="center" vertical="center" shrinkToFit="1" readingOrder="2"/>
      <protection hidden="1"/>
    </xf>
    <xf numFmtId="0" fontId="2" fillId="10" borderId="4" xfId="0" applyFont="1" applyFill="1" applyBorder="1" applyAlignment="1" applyProtection="1">
      <alignment horizontal="center" vertical="center" shrinkToFit="1" readingOrder="2"/>
      <protection hidden="1"/>
    </xf>
    <xf numFmtId="2" fontId="3" fillId="9" borderId="20" xfId="0" applyNumberFormat="1" applyFont="1" applyFill="1" applyBorder="1" applyAlignment="1" applyProtection="1">
      <alignment vertical="top" wrapText="1" shrinkToFit="1" readingOrder="2"/>
      <protection hidden="1"/>
    </xf>
    <xf numFmtId="2" fontId="3" fillId="9" borderId="21" xfId="0" applyNumberFormat="1" applyFont="1" applyFill="1" applyBorder="1" applyAlignment="1" applyProtection="1">
      <alignment vertical="top" wrapText="1" shrinkToFit="1" readingOrder="2"/>
      <protection hidden="1"/>
    </xf>
    <xf numFmtId="1" fontId="13" fillId="9" borderId="3" xfId="0" applyNumberFormat="1" applyFont="1" applyFill="1" applyBorder="1" applyAlignment="1" applyProtection="1">
      <alignment horizontal="center" vertical="center" shrinkToFit="1" readingOrder="2"/>
      <protection hidden="1"/>
    </xf>
    <xf numFmtId="3" fontId="13" fillId="9" borderId="4" xfId="0" applyNumberFormat="1" applyFont="1" applyFill="1" applyBorder="1" applyAlignment="1" applyProtection="1">
      <alignment horizontal="center" vertical="center" shrinkToFit="1" readingOrder="2"/>
      <protection hidden="1"/>
    </xf>
    <xf numFmtId="1" fontId="13" fillId="11" borderId="3" xfId="0" applyNumberFormat="1" applyFont="1" applyFill="1" applyBorder="1" applyAlignment="1" applyProtection="1">
      <alignment horizontal="center" vertical="center" shrinkToFit="1" readingOrder="2"/>
      <protection hidden="1"/>
    </xf>
    <xf numFmtId="3" fontId="13" fillId="11" borderId="4" xfId="0" applyNumberFormat="1" applyFont="1" applyFill="1" applyBorder="1" applyAlignment="1" applyProtection="1">
      <alignment horizontal="center" vertical="center" shrinkToFit="1" readingOrder="2"/>
      <protection hidden="1"/>
    </xf>
    <xf numFmtId="2" fontId="3" fillId="9" borderId="22" xfId="0" applyNumberFormat="1" applyFont="1" applyFill="1" applyBorder="1" applyAlignment="1" applyProtection="1">
      <alignment vertical="top" wrapText="1" shrinkToFit="1" readingOrder="2"/>
      <protection hidden="1"/>
    </xf>
    <xf numFmtId="2" fontId="3" fillId="9" borderId="23" xfId="0" applyNumberFormat="1" applyFont="1" applyFill="1" applyBorder="1" applyAlignment="1" applyProtection="1">
      <alignment vertical="top" wrapText="1" shrinkToFit="1" readingOrder="2"/>
      <protection hidden="1"/>
    </xf>
    <xf numFmtId="1" fontId="13" fillId="10" borderId="3" xfId="0" applyNumberFormat="1" applyFont="1" applyFill="1" applyBorder="1" applyAlignment="1" applyProtection="1">
      <alignment horizontal="center" vertical="center" shrinkToFit="1" readingOrder="2"/>
      <protection hidden="1"/>
    </xf>
    <xf numFmtId="3" fontId="13" fillId="10" borderId="4" xfId="0" applyNumberFormat="1" applyFont="1" applyFill="1" applyBorder="1" applyAlignment="1" applyProtection="1">
      <alignment horizontal="center" vertical="center" shrinkToFit="1" readingOrder="2"/>
      <protection hidden="1"/>
    </xf>
    <xf numFmtId="0" fontId="2" fillId="9" borderId="24" xfId="0" applyFont="1" applyFill="1" applyBorder="1" applyAlignment="1" applyProtection="1">
      <alignment horizontal="right" vertical="center" shrinkToFit="1" readingOrder="1"/>
      <protection hidden="1"/>
    </xf>
    <xf numFmtId="0" fontId="3" fillId="9" borderId="0" xfId="0" applyFont="1" applyFill="1" applyBorder="1" applyAlignment="1" applyProtection="1">
      <alignment vertical="center" shrinkToFit="1" readingOrder="2"/>
      <protection hidden="1"/>
    </xf>
    <xf numFmtId="1" fontId="13" fillId="0" borderId="25" xfId="0" applyNumberFormat="1" applyFont="1" applyFill="1" applyBorder="1" applyAlignment="1" applyProtection="1">
      <alignment horizontal="center" vertical="center" shrinkToFit="1" readingOrder="2"/>
      <protection hidden="1"/>
    </xf>
    <xf numFmtId="3" fontId="13" fillId="0" borderId="2" xfId="0" applyNumberFormat="1" applyFont="1" applyFill="1" applyBorder="1" applyAlignment="1" applyProtection="1">
      <alignment horizontal="center" vertical="center" shrinkToFit="1" readingOrder="2"/>
      <protection hidden="1"/>
    </xf>
    <xf numFmtId="1" fontId="13" fillId="9" borderId="1" xfId="0" applyNumberFormat="1" applyFont="1" applyFill="1" applyBorder="1" applyAlignment="1" applyProtection="1">
      <alignment horizontal="center" vertical="center" shrinkToFit="1" readingOrder="2"/>
      <protection hidden="1"/>
    </xf>
    <xf numFmtId="3" fontId="13" fillId="9" borderId="2" xfId="0" applyNumberFormat="1" applyFont="1" applyFill="1" applyBorder="1" applyAlignment="1" applyProtection="1">
      <alignment horizontal="center" vertical="center" shrinkToFit="1" readingOrder="2"/>
      <protection hidden="1"/>
    </xf>
    <xf numFmtId="1" fontId="13" fillId="0" borderId="16" xfId="0" applyNumberFormat="1" applyFont="1" applyFill="1" applyBorder="1" applyAlignment="1" applyProtection="1">
      <alignment horizontal="center" vertical="center" shrinkToFit="1" readingOrder="2"/>
      <protection hidden="1"/>
    </xf>
    <xf numFmtId="3" fontId="13" fillId="0" borderId="4" xfId="0" applyNumberFormat="1" applyFont="1" applyFill="1" applyBorder="1" applyAlignment="1" applyProtection="1">
      <alignment horizontal="center" vertical="center" shrinkToFit="1" readingOrder="2"/>
      <protection hidden="1"/>
    </xf>
    <xf numFmtId="1" fontId="13" fillId="0" borderId="3" xfId="0" applyNumberFormat="1" applyFont="1" applyFill="1" applyBorder="1" applyAlignment="1" applyProtection="1">
      <alignment horizontal="center" vertical="center" shrinkToFit="1" readingOrder="2"/>
      <protection hidden="1"/>
    </xf>
    <xf numFmtId="1" fontId="13" fillId="0" borderId="17" xfId="0" applyNumberFormat="1" applyFont="1" applyFill="1" applyBorder="1" applyAlignment="1" applyProtection="1">
      <alignment horizontal="center" vertical="center" shrinkToFit="1" readingOrder="2"/>
      <protection hidden="1"/>
    </xf>
    <xf numFmtId="3" fontId="13" fillId="0" borderId="6" xfId="0" applyNumberFormat="1" applyFont="1" applyFill="1" applyBorder="1" applyAlignment="1" applyProtection="1">
      <alignment horizontal="center" vertical="center" shrinkToFit="1" readingOrder="2"/>
      <protection hidden="1"/>
    </xf>
    <xf numFmtId="1" fontId="13" fillId="0" borderId="5" xfId="0" applyNumberFormat="1" applyFont="1" applyFill="1" applyBorder="1" applyAlignment="1" applyProtection="1">
      <alignment horizontal="center" vertical="center" shrinkToFit="1" readingOrder="2"/>
      <protection hidden="1"/>
    </xf>
    <xf numFmtId="3" fontId="10" fillId="12" borderId="4" xfId="0" applyNumberFormat="1" applyFont="1" applyFill="1" applyBorder="1" applyAlignment="1" applyProtection="1">
      <alignment horizontal="center" vertical="center" shrinkToFit="1" readingOrder="2"/>
      <protection hidden="1"/>
    </xf>
    <xf numFmtId="0" fontId="0" fillId="11" borderId="0" xfId="0" applyFill="1" applyProtection="1">
      <protection hidden="1"/>
    </xf>
    <xf numFmtId="0" fontId="0" fillId="11" borderId="0" xfId="0" applyFill="1" applyAlignment="1" applyProtection="1">
      <alignment shrinkToFit="1"/>
      <protection hidden="1"/>
    </xf>
    <xf numFmtId="0" fontId="4" fillId="11" borderId="0" xfId="0" applyFont="1" applyFill="1" applyAlignment="1" applyProtection="1">
      <alignment shrinkToFit="1"/>
      <protection hidden="1"/>
    </xf>
    <xf numFmtId="0" fontId="3" fillId="11" borderId="0" xfId="0" applyFont="1" applyFill="1" applyAlignment="1" applyProtection="1">
      <alignment shrinkToFit="1"/>
      <protection hidden="1"/>
    </xf>
    <xf numFmtId="0" fontId="3" fillId="11" borderId="0" xfId="0" applyFont="1" applyFill="1" applyProtection="1">
      <protection hidden="1"/>
    </xf>
    <xf numFmtId="0" fontId="0" fillId="0" borderId="0" xfId="0" applyFill="1" applyBorder="1" applyProtection="1">
      <protection hidden="1"/>
    </xf>
    <xf numFmtId="0" fontId="3" fillId="0" borderId="0" xfId="0" applyFont="1" applyProtection="1">
      <protection hidden="1"/>
    </xf>
    <xf numFmtId="3" fontId="9" fillId="9" borderId="0" xfId="0" applyNumberFormat="1" applyFont="1" applyFill="1" applyBorder="1" applyAlignment="1" applyProtection="1">
      <alignment horizontal="center" vertical="center" shrinkToFit="1" readingOrder="2"/>
      <protection hidden="1"/>
    </xf>
    <xf numFmtId="0" fontId="30" fillId="9" borderId="0" xfId="0" applyFont="1" applyFill="1" applyBorder="1" applyProtection="1">
      <protection hidden="1"/>
    </xf>
    <xf numFmtId="0" fontId="0" fillId="9" borderId="0" xfId="0" applyFill="1" applyBorder="1" applyProtection="1">
      <protection hidden="1"/>
    </xf>
    <xf numFmtId="0" fontId="3" fillId="9" borderId="20" xfId="0" applyFont="1" applyFill="1" applyBorder="1" applyAlignment="1" applyProtection="1">
      <alignment horizontal="right" vertical="center" shrinkToFit="1" readingOrder="2"/>
      <protection hidden="1"/>
    </xf>
    <xf numFmtId="0" fontId="3" fillId="9" borderId="22" xfId="0" applyFont="1" applyFill="1" applyBorder="1" applyAlignment="1" applyProtection="1">
      <alignment horizontal="right" vertical="center" shrinkToFit="1" readingOrder="2"/>
      <protection hidden="1"/>
    </xf>
    <xf numFmtId="0" fontId="3" fillId="9" borderId="19" xfId="0" applyFont="1" applyFill="1" applyBorder="1" applyAlignment="1" applyProtection="1">
      <alignment horizontal="right" vertical="center" shrinkToFit="1" readingOrder="2"/>
      <protection hidden="1"/>
    </xf>
    <xf numFmtId="0" fontId="3" fillId="9" borderId="19" xfId="0" applyFont="1" applyFill="1" applyBorder="1" applyAlignment="1" applyProtection="1">
      <alignment vertical="center" shrinkToFit="1" readingOrder="2"/>
      <protection hidden="1"/>
    </xf>
    <xf numFmtId="0" fontId="3" fillId="9" borderId="26" xfId="0" applyFont="1" applyFill="1" applyBorder="1" applyAlignment="1" applyProtection="1">
      <alignment horizontal="right" vertical="center" shrinkToFit="1" readingOrder="2"/>
      <protection hidden="1"/>
    </xf>
    <xf numFmtId="0" fontId="3" fillId="9" borderId="24" xfId="0" applyFont="1" applyFill="1" applyBorder="1" applyAlignment="1" applyProtection="1">
      <alignment horizontal="right" vertical="center" shrinkToFit="1" readingOrder="2"/>
      <protection hidden="1"/>
    </xf>
    <xf numFmtId="0" fontId="3" fillId="9" borderId="16" xfId="0" applyFont="1" applyFill="1" applyBorder="1" applyAlignment="1" applyProtection="1">
      <alignment horizontal="right" vertical="center" shrinkToFit="1" readingOrder="2"/>
      <protection hidden="1"/>
    </xf>
    <xf numFmtId="164" fontId="12" fillId="3" borderId="8" xfId="0" applyNumberFormat="1" applyFont="1" applyFill="1" applyBorder="1" applyAlignment="1" applyProtection="1">
      <alignment horizontal="center" vertical="center" shrinkToFit="1"/>
      <protection hidden="1" locked="0"/>
    </xf>
    <xf numFmtId="164" fontId="12" fillId="3" borderId="4" xfId="0" applyNumberFormat="1" applyFont="1" applyFill="1" applyBorder="1" applyAlignment="1" applyProtection="1">
      <alignment horizontal="center" vertical="center" shrinkToFit="1"/>
      <protection hidden="1" locked="0"/>
    </xf>
    <xf numFmtId="164" fontId="12" fillId="3" borderId="11" xfId="0" applyNumberFormat="1" applyFont="1" applyFill="1" applyBorder="1" applyAlignment="1" applyProtection="1">
      <alignment horizontal="center" vertical="center" shrinkToFit="1"/>
      <protection hidden="1" locked="0"/>
    </xf>
    <xf numFmtId="3" fontId="12" fillId="3" borderId="4" xfId="0" applyNumberFormat="1" applyFont="1" applyFill="1" applyBorder="1" applyAlignment="1" applyProtection="1">
      <alignment horizontal="center" vertical="center" shrinkToFit="1"/>
      <protection hidden="1" locked="0"/>
    </xf>
    <xf numFmtId="0" fontId="12" fillId="13" borderId="18" xfId="0" applyFont="1" applyFill="1" applyBorder="1" applyAlignment="1" applyProtection="1">
      <alignment horizontal="center" vertical="center" shrinkToFit="1" readingOrder="2"/>
      <protection hidden="1"/>
    </xf>
    <xf numFmtId="0" fontId="34" fillId="14" borderId="27" xfId="0" applyFont="1" applyFill="1" applyBorder="1" applyAlignment="1" applyProtection="1">
      <alignment horizontal="center" vertical="center" shrinkToFit="1" readingOrder="2"/>
      <protection hidden="1"/>
    </xf>
    <xf numFmtId="0" fontId="34" fillId="14" borderId="28" xfId="0" applyFont="1" applyFill="1" applyBorder="1" applyAlignment="1" applyProtection="1">
      <alignment horizontal="center" vertical="center" shrinkToFit="1" readingOrder="2"/>
      <protection hidden="1"/>
    </xf>
    <xf numFmtId="3" fontId="13" fillId="15" borderId="4" xfId="0" applyNumberFormat="1" applyFont="1" applyFill="1" applyBorder="1" applyAlignment="1" applyProtection="1">
      <alignment horizontal="center" vertical="center" shrinkToFit="1" readingOrder="2"/>
      <protection hidden="1"/>
    </xf>
    <xf numFmtId="1" fontId="13" fillId="15" borderId="3" xfId="0" applyNumberFormat="1" applyFont="1" applyFill="1" applyBorder="1" applyAlignment="1" applyProtection="1">
      <alignment horizontal="center" vertical="center" shrinkToFit="1" readingOrder="2"/>
      <protection hidden="1"/>
    </xf>
    <xf numFmtId="3" fontId="13" fillId="15" borderId="12" xfId="0" applyNumberFormat="1" applyFont="1" applyFill="1" applyBorder="1" applyAlignment="1" applyProtection="1">
      <alignment horizontal="center" vertical="center" shrinkToFit="1" readingOrder="2"/>
      <protection hidden="1"/>
    </xf>
    <xf numFmtId="1" fontId="13" fillId="15" borderId="29" xfId="0" applyNumberFormat="1" applyFont="1" applyFill="1" applyBorder="1" applyAlignment="1" applyProtection="1">
      <alignment horizontal="center" vertical="center" shrinkToFit="1" readingOrder="2"/>
      <protection hidden="1"/>
    </xf>
    <xf numFmtId="164" fontId="12" fillId="13" borderId="12" xfId="0" applyNumberFormat="1" applyFont="1" applyFill="1" applyBorder="1" applyAlignment="1" applyProtection="1">
      <alignment horizontal="center" vertical="center" shrinkToFit="1" readingOrder="2"/>
      <protection hidden="1"/>
    </xf>
    <xf numFmtId="0" fontId="12" fillId="13" borderId="3" xfId="0" applyFont="1" applyFill="1" applyBorder="1" applyAlignment="1" applyProtection="1">
      <alignment horizontal="center" vertical="center" shrinkToFit="1" readingOrder="2"/>
      <protection hidden="1"/>
    </xf>
    <xf numFmtId="0" fontId="3" fillId="9" borderId="0" xfId="0" applyFont="1" applyFill="1" applyAlignment="1" applyProtection="1">
      <alignment horizontal="center" vertical="center" readingOrder="2"/>
      <protection hidden="1"/>
    </xf>
    <xf numFmtId="0" fontId="36" fillId="0" borderId="0" xfId="0" applyFont="1" applyAlignment="1" applyProtection="1">
      <alignment horizontal="center" vertical="center" readingOrder="2"/>
      <protection hidden="1"/>
    </xf>
    <xf numFmtId="0" fontId="3" fillId="0" borderId="0" xfId="0" applyFont="1" applyAlignment="1" applyProtection="1">
      <alignment horizontal="center" vertical="center" readingOrder="2"/>
      <protection hidden="1"/>
    </xf>
    <xf numFmtId="0" fontId="0" fillId="0" borderId="0" xfId="0" applyFont="1" applyProtection="1">
      <protection hidden="1"/>
    </xf>
    <xf numFmtId="0" fontId="3" fillId="0" borderId="0" xfId="0" applyFont="1" applyAlignment="1" applyProtection="1">
      <alignment horizontal="center" vertical="center" shrinkToFit="1" readingOrder="2"/>
      <protection hidden="1"/>
    </xf>
    <xf numFmtId="164" fontId="3" fillId="0" borderId="0" xfId="0" applyNumberFormat="1" applyFont="1" applyAlignment="1" applyProtection="1">
      <alignment horizontal="center" vertical="center" readingOrder="2"/>
      <protection hidden="1"/>
    </xf>
    <xf numFmtId="0" fontId="2" fillId="16" borderId="12" xfId="0" applyFont="1" applyFill="1" applyBorder="1" applyAlignment="1" applyProtection="1">
      <alignment horizontal="center" vertical="center" shrinkToFit="1" readingOrder="2"/>
      <protection hidden="1"/>
    </xf>
    <xf numFmtId="1" fontId="9" fillId="8" borderId="8" xfId="0" applyNumberFormat="1" applyFont="1" applyFill="1" applyBorder="1" applyAlignment="1" applyProtection="1">
      <alignment horizontal="center" vertical="center" readingOrder="2"/>
      <protection hidden="1"/>
    </xf>
    <xf numFmtId="0" fontId="2" fillId="9" borderId="0" xfId="0" applyFont="1" applyFill="1" applyAlignment="1" applyProtection="1">
      <alignment horizontal="center" vertical="center" shrinkToFit="1" readingOrder="2"/>
      <protection hidden="1"/>
    </xf>
    <xf numFmtId="0" fontId="2" fillId="16" borderId="30" xfId="0" applyFont="1" applyFill="1" applyBorder="1" applyAlignment="1" applyProtection="1">
      <alignment horizontal="center" vertical="center" shrinkToFit="1" readingOrder="2"/>
      <protection hidden="1"/>
    </xf>
    <xf numFmtId="0" fontId="2" fillId="16" borderId="31" xfId="0" applyFont="1" applyFill="1" applyBorder="1" applyAlignment="1" applyProtection="1">
      <alignment horizontal="center" vertical="center" shrinkToFit="1" readingOrder="2"/>
      <protection hidden="1"/>
    </xf>
    <xf numFmtId="1" fontId="2" fillId="8" borderId="11" xfId="0" applyNumberFormat="1" applyFont="1" applyFill="1" applyBorder="1" applyAlignment="1" applyProtection="1">
      <alignment horizontal="center" vertical="center" shrinkToFit="1" readingOrder="2"/>
      <protection hidden="1"/>
    </xf>
    <xf numFmtId="0" fontId="3" fillId="9" borderId="0" xfId="0" applyFont="1" applyFill="1" applyAlignment="1" applyProtection="1">
      <alignment vertical="center" shrinkToFit="1" readingOrder="2"/>
      <protection hidden="1"/>
    </xf>
    <xf numFmtId="1" fontId="2" fillId="9" borderId="0" xfId="0" applyNumberFormat="1" applyFont="1" applyFill="1" applyAlignment="1" applyProtection="1">
      <alignment horizontal="center" vertical="center" shrinkToFit="1" readingOrder="2"/>
      <protection hidden="1"/>
    </xf>
    <xf numFmtId="0" fontId="3" fillId="9" borderId="0" xfId="0" applyFont="1" applyFill="1" applyBorder="1" applyAlignment="1" applyProtection="1">
      <alignment horizontal="center" vertical="center" readingOrder="2"/>
      <protection hidden="1"/>
    </xf>
    <xf numFmtId="0" fontId="2" fillId="9" borderId="0" xfId="0" applyFont="1" applyFill="1" applyBorder="1" applyAlignment="1" applyProtection="1">
      <alignment vertical="center" readingOrder="2"/>
      <protection hidden="1"/>
    </xf>
    <xf numFmtId="0" fontId="3" fillId="9" borderId="0" xfId="0" applyFont="1" applyFill="1" applyBorder="1" applyAlignment="1" applyProtection="1">
      <alignment vertical="center" readingOrder="2"/>
      <protection hidden="1"/>
    </xf>
    <xf numFmtId="3" fontId="3" fillId="9" borderId="0" xfId="0" applyNumberFormat="1" applyFont="1" applyFill="1" applyBorder="1" applyAlignment="1" applyProtection="1">
      <alignment horizontal="center" vertical="center" readingOrder="2"/>
      <protection hidden="1"/>
    </xf>
    <xf numFmtId="4" fontId="3" fillId="9" borderId="0" xfId="0" applyNumberFormat="1" applyFont="1" applyFill="1" applyAlignment="1" applyProtection="1">
      <alignment horizontal="center" vertical="center" readingOrder="2"/>
      <protection hidden="1"/>
    </xf>
    <xf numFmtId="0" fontId="2" fillId="8" borderId="32" xfId="0" applyFont="1" applyFill="1" applyBorder="1" applyAlignment="1" applyProtection="1">
      <alignment horizontal="center" vertical="center" shrinkToFit="1" readingOrder="2"/>
      <protection hidden="1"/>
    </xf>
    <xf numFmtId="0" fontId="2" fillId="8" borderId="33" xfId="0" applyFont="1" applyFill="1" applyBorder="1" applyAlignment="1" applyProtection="1">
      <alignment horizontal="center" vertical="center" shrinkToFit="1" readingOrder="2"/>
      <protection hidden="1"/>
    </xf>
    <xf numFmtId="0" fontId="2" fillId="0" borderId="0" xfId="0" applyFont="1" applyAlignment="1" applyProtection="1">
      <alignment horizontal="center" vertical="center" readingOrder="2"/>
      <protection hidden="1"/>
    </xf>
    <xf numFmtId="1" fontId="2" fillId="0" borderId="0" xfId="0" applyNumberFormat="1" applyFont="1" applyAlignment="1" applyProtection="1">
      <alignment horizontal="center" vertical="center" readingOrder="2"/>
      <protection hidden="1"/>
    </xf>
    <xf numFmtId="3" fontId="9" fillId="12" borderId="3" xfId="0" applyNumberFormat="1" applyFont="1" applyFill="1" applyBorder="1" applyAlignment="1" applyProtection="1">
      <alignment horizontal="center" vertical="center" shrinkToFit="1" readingOrder="2"/>
      <protection hidden="1"/>
    </xf>
    <xf numFmtId="3" fontId="9" fillId="12" borderId="10" xfId="0" applyNumberFormat="1" applyFont="1" applyFill="1" applyBorder="1" applyAlignment="1" applyProtection="1">
      <alignment horizontal="center" vertical="center" shrinkToFit="1" readingOrder="2"/>
      <protection hidden="1"/>
    </xf>
    <xf numFmtId="3" fontId="9" fillId="12" borderId="1" xfId="0" applyNumberFormat="1" applyFont="1" applyFill="1" applyBorder="1" applyAlignment="1" applyProtection="1">
      <alignment horizontal="center" vertical="center" shrinkToFit="1" readingOrder="2"/>
      <protection hidden="1"/>
    </xf>
    <xf numFmtId="3" fontId="13" fillId="17" borderId="29" xfId="0" applyNumberFormat="1" applyFont="1" applyFill="1" applyBorder="1" applyAlignment="1" applyProtection="1">
      <alignment horizontal="center" vertical="center" shrinkToFit="1" readingOrder="2"/>
      <protection hidden="1"/>
    </xf>
    <xf numFmtId="0" fontId="2" fillId="8" borderId="18" xfId="0"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protection hidden="1"/>
    </xf>
    <xf numFmtId="0" fontId="13" fillId="9" borderId="0" xfId="0" applyFont="1" applyFill="1" applyBorder="1" applyAlignment="1" applyProtection="1">
      <alignment vertical="center" shrinkToFit="1" readingOrder="2"/>
      <protection hidden="1"/>
    </xf>
    <xf numFmtId="1" fontId="9" fillId="18" borderId="11" xfId="0" applyNumberFormat="1" applyFont="1" applyFill="1" applyBorder="1" applyAlignment="1" applyProtection="1">
      <alignment horizontal="center" vertical="center" readingOrder="2"/>
      <protection hidden="1"/>
    </xf>
    <xf numFmtId="0" fontId="2" fillId="0" borderId="3" xfId="0" applyFont="1" applyBorder="1" applyAlignment="1" applyProtection="1">
      <alignment horizontal="center" vertical="center" readingOrder="2"/>
      <protection hidden="1"/>
    </xf>
    <xf numFmtId="1" fontId="2" fillId="0" borderId="3" xfId="0" applyNumberFormat="1" applyFont="1" applyBorder="1" applyAlignment="1" applyProtection="1">
      <alignment horizontal="center" vertical="center" readingOrder="2"/>
      <protection hidden="1"/>
    </xf>
    <xf numFmtId="0" fontId="2" fillId="9" borderId="34" xfId="0" applyFont="1" applyFill="1" applyBorder="1" applyAlignment="1" applyProtection="1">
      <alignment vertical="center" shrinkToFit="1" readingOrder="2"/>
      <protection hidden="1"/>
    </xf>
    <xf numFmtId="0" fontId="45" fillId="9" borderId="0" xfId="0" applyFont="1" applyFill="1" applyProtection="1">
      <protection hidden="1"/>
    </xf>
    <xf numFmtId="3" fontId="12" fillId="3" borderId="8" xfId="0" applyNumberFormat="1" applyFont="1" applyFill="1" applyBorder="1" applyAlignment="1" applyProtection="1">
      <alignment horizontal="center" vertical="center" shrinkToFit="1"/>
      <protection hidden="1" locked="0"/>
    </xf>
    <xf numFmtId="0" fontId="2" fillId="9" borderId="0" xfId="0" applyFont="1" applyFill="1" applyBorder="1" applyAlignment="1" applyProtection="1">
      <alignment vertical="center" shrinkToFit="1" readingOrder="2"/>
      <protection hidden="1"/>
    </xf>
    <xf numFmtId="0" fontId="2" fillId="9" borderId="0" xfId="0" applyFont="1" applyFill="1" applyProtection="1">
      <protection hidden="1"/>
    </xf>
    <xf numFmtId="0" fontId="3" fillId="9" borderId="0" xfId="0" applyFont="1" applyFill="1" applyAlignment="1" applyProtection="1">
      <alignment horizontal="center" vertical="center" shrinkToFit="1" readingOrder="2"/>
      <protection hidden="1"/>
    </xf>
    <xf numFmtId="0" fontId="2" fillId="8" borderId="15" xfId="0" applyFont="1" applyFill="1" applyBorder="1" applyAlignment="1" applyProtection="1">
      <alignment horizontal="center" vertical="center" shrinkToFit="1" readingOrder="2"/>
      <protection hidden="1"/>
    </xf>
    <xf numFmtId="0" fontId="2" fillId="8" borderId="7" xfId="0" applyFont="1" applyFill="1" applyBorder="1" applyAlignment="1" applyProtection="1">
      <alignment horizontal="center" vertical="center" shrinkToFit="1" readingOrder="2"/>
      <protection hidden="1"/>
    </xf>
    <xf numFmtId="0" fontId="2" fillId="8" borderId="9" xfId="0" applyFont="1" applyFill="1" applyBorder="1" applyAlignment="1" applyProtection="1">
      <alignment horizontal="center" vertical="center" shrinkToFit="1" readingOrder="2"/>
      <protection hidden="1"/>
    </xf>
    <xf numFmtId="0" fontId="2" fillId="8" borderId="10" xfId="0" applyFont="1" applyFill="1" applyBorder="1" applyAlignment="1" applyProtection="1">
      <alignment horizontal="center" vertical="center" shrinkToFit="1" readingOrder="2"/>
      <protection hidden="1"/>
    </xf>
    <xf numFmtId="0" fontId="2" fillId="8" borderId="16" xfId="0" applyFont="1" applyFill="1" applyBorder="1" applyAlignment="1" applyProtection="1">
      <alignment horizontal="center" vertical="center" shrinkToFit="1" readingOrder="2"/>
      <protection hidden="1"/>
    </xf>
    <xf numFmtId="0" fontId="2" fillId="8" borderId="3" xfId="0" applyFont="1" applyFill="1" applyBorder="1" applyAlignment="1" applyProtection="1">
      <alignment horizontal="center" vertical="center" shrinkToFit="1" readingOrder="2"/>
      <protection hidden="1"/>
    </xf>
    <xf numFmtId="0" fontId="0" fillId="0" borderId="3"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3" xfId="0" applyNumberFormat="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13" fillId="19" borderId="18" xfId="0" applyFont="1" applyFill="1" applyBorder="1" applyAlignment="1" applyProtection="1">
      <alignment horizontal="center" vertical="center" shrinkToFit="1"/>
      <protection hidden="1"/>
    </xf>
    <xf numFmtId="0" fontId="13" fillId="19" borderId="29" xfId="0" applyFont="1" applyFill="1" applyBorder="1" applyAlignment="1" applyProtection="1">
      <alignment horizontal="center" vertical="center" shrinkToFit="1"/>
      <protection hidden="1"/>
    </xf>
    <xf numFmtId="0" fontId="13" fillId="19" borderId="12" xfId="0" applyFont="1" applyFill="1" applyBorder="1" applyAlignment="1" applyProtection="1">
      <alignment horizontal="center" vertical="center" shrinkToFit="1"/>
      <protection hidden="1"/>
    </xf>
    <xf numFmtId="0" fontId="13" fillId="19" borderId="29" xfId="0" applyFont="1" applyFill="1" applyBorder="1" applyAlignment="1" applyProtection="1">
      <alignment vertical="center" shrinkToFit="1"/>
      <protection hidden="1"/>
    </xf>
    <xf numFmtId="0" fontId="0" fillId="0" borderId="2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1" fontId="12" fillId="3" borderId="12" xfId="0" applyNumberFormat="1" applyFont="1" applyFill="1" applyBorder="1" applyAlignment="1" applyProtection="1">
      <alignment horizontal="center" vertical="center" shrinkToFit="1"/>
      <protection hidden="1"/>
    </xf>
    <xf numFmtId="0" fontId="0" fillId="0" borderId="17" xfId="0" applyBorder="1" applyAlignment="1" applyProtection="1">
      <alignment horizontal="center" vertical="center"/>
      <protection hidden="1"/>
    </xf>
    <xf numFmtId="164" fontId="13" fillId="3" borderId="8" xfId="0" applyNumberFormat="1" applyFont="1" applyFill="1" applyBorder="1" applyAlignment="1" applyProtection="1">
      <alignment horizontal="center" vertical="center" shrinkToFit="1" readingOrder="2"/>
      <protection hidden="1"/>
    </xf>
    <xf numFmtId="164" fontId="13" fillId="3" borderId="11" xfId="0" applyNumberFormat="1" applyFont="1" applyFill="1" applyBorder="1" applyAlignment="1" applyProtection="1">
      <alignment horizontal="center" vertical="center" shrinkToFit="1" readingOrder="2"/>
      <protection hidden="1"/>
    </xf>
    <xf numFmtId="164" fontId="13" fillId="3" borderId="4" xfId="0" applyNumberFormat="1" applyFont="1" applyFill="1" applyBorder="1" applyAlignment="1" applyProtection="1">
      <alignment horizontal="center" vertical="center" shrinkToFit="1" readingOrder="2"/>
      <protection hidden="1"/>
    </xf>
    <xf numFmtId="0" fontId="0" fillId="0" borderId="38" xfId="0" applyBorder="1" applyProtection="1">
      <protection hidden="1"/>
    </xf>
    <xf numFmtId="2" fontId="2" fillId="0" borderId="3" xfId="0" applyNumberFormat="1" applyFont="1" applyBorder="1" applyAlignment="1" applyProtection="1">
      <alignment horizontal="center" vertical="center"/>
      <protection hidden="1"/>
    </xf>
    <xf numFmtId="0" fontId="0" fillId="0" borderId="3" xfId="0" applyBorder="1" applyProtection="1">
      <protection hidden="1"/>
    </xf>
    <xf numFmtId="0" fontId="2" fillId="0" borderId="0" xfId="0" applyFont="1" applyFill="1" applyBorder="1" applyAlignment="1" applyProtection="1">
      <alignment horizontal="center" vertical="center" shrinkToFit="1"/>
      <protection hidden="1"/>
    </xf>
    <xf numFmtId="3" fontId="2" fillId="0" borderId="0" xfId="0" applyNumberFormat="1"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12" xfId="0" applyFont="1" applyFill="1" applyBorder="1" applyAlignment="1" applyProtection="1">
      <alignment horizontal="center" vertical="center"/>
      <protection hidden="1"/>
    </xf>
    <xf numFmtId="0" fontId="2" fillId="3" borderId="38"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shrinkToFit="1"/>
      <protection hidden="1"/>
    </xf>
    <xf numFmtId="3" fontId="2" fillId="20" borderId="12" xfId="0" applyNumberFormat="1" applyFont="1" applyFill="1" applyBorder="1" applyAlignment="1" applyProtection="1">
      <alignment horizontal="center" vertical="center"/>
      <protection hidden="1"/>
    </xf>
    <xf numFmtId="1" fontId="3" fillId="0" borderId="25" xfId="0" applyNumberFormat="1" applyFont="1" applyBorder="1" applyAlignment="1" applyProtection="1">
      <alignment horizontal="center" vertical="center"/>
      <protection hidden="1"/>
    </xf>
    <xf numFmtId="1" fontId="3" fillId="0" borderId="2" xfId="0" applyNumberFormat="1" applyFont="1" applyBorder="1" applyAlignment="1" applyProtection="1">
      <alignment horizontal="center" vertical="center"/>
      <protection hidden="1"/>
    </xf>
    <xf numFmtId="1" fontId="3" fillId="0" borderId="39" xfId="0" applyNumberFormat="1" applyFont="1" applyBorder="1" applyAlignment="1" applyProtection="1">
      <alignment horizontal="center" vertical="center"/>
      <protection hidden="1"/>
    </xf>
    <xf numFmtId="1" fontId="3" fillId="0" borderId="16" xfId="0" applyNumberFormat="1" applyFont="1" applyBorder="1" applyAlignment="1" applyProtection="1">
      <alignment horizontal="center" vertical="center"/>
      <protection hidden="1"/>
    </xf>
    <xf numFmtId="1" fontId="3" fillId="0" borderId="4" xfId="0" applyNumberFormat="1" applyFont="1" applyBorder="1" applyAlignment="1" applyProtection="1">
      <alignment horizontal="center" vertical="center"/>
      <protection hidden="1"/>
    </xf>
    <xf numFmtId="1" fontId="3" fillId="0" borderId="40" xfId="0" applyNumberFormat="1" applyFont="1" applyBorder="1" applyAlignment="1" applyProtection="1">
      <alignment horizontal="center" vertical="center"/>
      <protection hidden="1"/>
    </xf>
    <xf numFmtId="164" fontId="12" fillId="3" borderId="12" xfId="0" applyNumberFormat="1" applyFont="1" applyFill="1" applyBorder="1" applyAlignment="1" applyProtection="1">
      <alignment horizontal="center" vertical="center" shrinkToFit="1" readingOrder="2"/>
      <protection hidden="1"/>
    </xf>
    <xf numFmtId="1" fontId="2" fillId="21" borderId="30" xfId="0" applyNumberFormat="1" applyFont="1" applyFill="1" applyBorder="1" applyAlignment="1" applyProtection="1">
      <alignment horizontal="center" vertical="center"/>
      <protection hidden="1"/>
    </xf>
    <xf numFmtId="1" fontId="2" fillId="21" borderId="31" xfId="0" applyNumberFormat="1" applyFont="1" applyFill="1" applyBorder="1" applyAlignment="1" applyProtection="1">
      <alignment horizontal="center" vertical="center"/>
      <protection hidden="1"/>
    </xf>
    <xf numFmtId="0" fontId="6" fillId="0" borderId="33" xfId="0" applyFont="1" applyBorder="1" applyAlignment="1" applyProtection="1">
      <alignment horizontal="center"/>
      <protection hidden="1"/>
    </xf>
    <xf numFmtId="0" fontId="2" fillId="5" borderId="12" xfId="0" applyFont="1" applyFill="1" applyBorder="1" applyAlignment="1" applyProtection="1">
      <alignment horizontal="center" vertical="center"/>
      <protection hidden="1"/>
    </xf>
    <xf numFmtId="1" fontId="2" fillId="5" borderId="38" xfId="0" applyNumberFormat="1" applyFont="1" applyFill="1" applyBorder="1" applyAlignment="1" applyProtection="1">
      <alignment horizontal="center" vertical="center"/>
      <protection hidden="1"/>
    </xf>
    <xf numFmtId="1" fontId="2" fillId="3" borderId="8" xfId="0" applyNumberFormat="1" applyFont="1" applyFill="1" applyBorder="1" applyAlignment="1" applyProtection="1">
      <alignment horizontal="center" vertical="center" shrinkToFit="1" readingOrder="2"/>
      <protection hidden="1"/>
    </xf>
    <xf numFmtId="0" fontId="2" fillId="3" borderId="11" xfId="0" applyFont="1" applyFill="1" applyBorder="1" applyAlignment="1" applyProtection="1">
      <alignment horizontal="center" vertical="center" shrinkToFit="1" readingOrder="2"/>
      <protection hidden="1"/>
    </xf>
    <xf numFmtId="1" fontId="2" fillId="3" borderId="4" xfId="0" applyNumberFormat="1" applyFont="1" applyFill="1" applyBorder="1" applyAlignment="1" applyProtection="1">
      <alignment horizontal="center" vertical="center" shrinkToFit="1" readingOrder="2"/>
      <protection hidden="1"/>
    </xf>
    <xf numFmtId="3" fontId="2" fillId="3" borderId="8" xfId="0" applyNumberFormat="1" applyFont="1" applyFill="1" applyBorder="1" applyAlignment="1" applyProtection="1">
      <alignment horizontal="center" vertical="center" shrinkToFit="1" readingOrder="2"/>
      <protection hidden="1"/>
    </xf>
    <xf numFmtId="1" fontId="2" fillId="3" borderId="2" xfId="0" applyNumberFormat="1" applyFont="1" applyFill="1" applyBorder="1" applyAlignment="1" applyProtection="1">
      <alignment horizontal="center" vertical="center" shrinkToFit="1" readingOrder="2"/>
      <protection hidden="1"/>
    </xf>
    <xf numFmtId="3" fontId="2" fillId="3" borderId="11" xfId="0" applyNumberFormat="1" applyFont="1" applyFill="1" applyBorder="1" applyAlignment="1" applyProtection="1">
      <alignment horizontal="center" vertical="center" shrinkToFit="1" readingOrder="2"/>
      <protection hidden="1"/>
    </xf>
    <xf numFmtId="0" fontId="2" fillId="3" borderId="4" xfId="0" applyFont="1" applyFill="1" applyBorder="1" applyAlignment="1" applyProtection="1">
      <alignment horizontal="center" vertical="center" shrinkToFit="1" readingOrder="2"/>
      <protection hidden="1"/>
    </xf>
    <xf numFmtId="164" fontId="2" fillId="3" borderId="4" xfId="0" applyNumberFormat="1" applyFont="1" applyFill="1" applyBorder="1" applyAlignment="1" applyProtection="1">
      <alignment horizontal="center" vertical="center" shrinkToFit="1" readingOrder="2"/>
      <protection hidden="1"/>
    </xf>
    <xf numFmtId="1" fontId="2" fillId="3" borderId="11" xfId="0" applyNumberFormat="1" applyFont="1" applyFill="1" applyBorder="1" applyAlignment="1" applyProtection="1">
      <alignment horizontal="center" vertical="center" shrinkToFit="1" readingOrder="2"/>
      <protection hidden="1"/>
    </xf>
    <xf numFmtId="3" fontId="12" fillId="12" borderId="3" xfId="0" applyNumberFormat="1" applyFont="1" applyFill="1" applyBorder="1" applyAlignment="1" applyProtection="1">
      <alignment horizontal="center" vertical="center" shrinkToFit="1"/>
      <protection hidden="1"/>
    </xf>
    <xf numFmtId="1" fontId="12" fillId="12" borderId="3" xfId="0" applyNumberFormat="1" applyFont="1" applyFill="1" applyBorder="1" applyAlignment="1" applyProtection="1">
      <alignment horizontal="center" vertical="center" shrinkToFit="1"/>
      <protection hidden="1"/>
    </xf>
    <xf numFmtId="2" fontId="43" fillId="12" borderId="3" xfId="0" applyNumberFormat="1" applyFont="1" applyFill="1" applyBorder="1" applyAlignment="1" applyProtection="1">
      <alignment horizontal="center" vertical="center"/>
      <protection hidden="1"/>
    </xf>
    <xf numFmtId="2" fontId="43" fillId="0" borderId="3" xfId="0" applyNumberFormat="1" applyFont="1" applyBorder="1" applyAlignment="1" applyProtection="1">
      <alignment horizontal="center" vertical="center"/>
      <protection hidden="1"/>
    </xf>
    <xf numFmtId="0" fontId="3" fillId="9" borderId="20" xfId="0" applyFont="1" applyFill="1" applyBorder="1" applyAlignment="1" applyProtection="1">
      <alignment horizontal="right" vertical="center" shrinkToFit="1" readingOrder="2"/>
      <protection hidden="1"/>
    </xf>
    <xf numFmtId="0" fontId="3" fillId="9" borderId="22" xfId="0" applyFont="1" applyFill="1" applyBorder="1" applyAlignment="1" applyProtection="1">
      <alignment horizontal="right" vertical="center" shrinkToFit="1" readingOrder="2"/>
      <protection hidden="1"/>
    </xf>
    <xf numFmtId="0" fontId="3" fillId="9" borderId="19" xfId="0" applyFont="1" applyFill="1" applyBorder="1" applyAlignment="1" applyProtection="1">
      <alignment horizontal="right" vertical="center" shrinkToFit="1" readingOrder="2"/>
      <protection hidden="1"/>
    </xf>
    <xf numFmtId="0" fontId="3" fillId="9" borderId="19" xfId="0" applyFont="1" applyFill="1" applyBorder="1" applyAlignment="1" applyProtection="1">
      <alignment vertical="center" shrinkToFit="1" readingOrder="2"/>
      <protection hidden="1"/>
    </xf>
    <xf numFmtId="0" fontId="3" fillId="9" borderId="26" xfId="0" applyFont="1" applyFill="1" applyBorder="1" applyAlignment="1" applyProtection="1">
      <alignment horizontal="right" vertical="center" shrinkToFit="1" readingOrder="2"/>
      <protection hidden="1"/>
    </xf>
    <xf numFmtId="0" fontId="3" fillId="9" borderId="24" xfId="0" applyFont="1" applyFill="1" applyBorder="1" applyAlignment="1" applyProtection="1">
      <alignment horizontal="right" vertical="center" shrinkToFit="1" readingOrder="2"/>
      <protection hidden="1"/>
    </xf>
    <xf numFmtId="0" fontId="3" fillId="9" borderId="16" xfId="0" applyFont="1" applyFill="1" applyBorder="1" applyAlignment="1" applyProtection="1">
      <alignment horizontal="right" vertical="center" shrinkToFit="1" readingOrder="2"/>
      <protection hidden="1"/>
    </xf>
    <xf numFmtId="0" fontId="52" fillId="0" borderId="0" xfId="0" applyFont="1" applyProtection="1">
      <protection hidden="1"/>
    </xf>
    <xf numFmtId="0" fontId="0" fillId="11" borderId="3" xfId="0" applyFill="1" applyBorder="1" applyAlignment="1" applyProtection="1">
      <alignment horizontal="center" vertical="center"/>
      <protection hidden="1"/>
    </xf>
    <xf numFmtId="164" fontId="0" fillId="11" borderId="3" xfId="0" applyNumberFormat="1" applyFill="1" applyBorder="1" applyAlignment="1" applyProtection="1">
      <alignment horizontal="center" vertical="center"/>
      <protection hidden="1"/>
    </xf>
    <xf numFmtId="0" fontId="43" fillId="3" borderId="3" xfId="0" applyFont="1" applyFill="1" applyBorder="1" applyAlignment="1" applyProtection="1">
      <alignment horizontal="center" vertical="center"/>
      <protection hidden="1"/>
    </xf>
    <xf numFmtId="0" fontId="43" fillId="6" borderId="3" xfId="0" applyFont="1" applyFill="1" applyBorder="1" applyAlignment="1" applyProtection="1">
      <alignment horizontal="center" vertical="center"/>
      <protection hidden="1"/>
    </xf>
    <xf numFmtId="0" fontId="43" fillId="11" borderId="3" xfId="0" applyFont="1" applyFill="1" applyBorder="1" applyAlignment="1" applyProtection="1">
      <alignment horizontal="center" vertical="center"/>
      <protection hidden="1"/>
    </xf>
    <xf numFmtId="164" fontId="52" fillId="0" borderId="0" xfId="0" applyNumberFormat="1" applyFont="1" applyAlignment="1" applyProtection="1">
      <alignment horizontal="center" vertical="center" readingOrder="2"/>
      <protection hidden="1"/>
    </xf>
    <xf numFmtId="3" fontId="0" fillId="11" borderId="0" xfId="0" applyNumberFormat="1" applyFill="1" applyProtection="1">
      <protection hidden="1"/>
    </xf>
    <xf numFmtId="0" fontId="54" fillId="22" borderId="3" xfId="0" applyFont="1" applyFill="1" applyBorder="1" applyAlignment="1" applyProtection="1">
      <alignment horizontal="center" vertical="center"/>
      <protection hidden="1"/>
    </xf>
    <xf numFmtId="0" fontId="6" fillId="11" borderId="0" xfId="0" applyFont="1" applyFill="1" applyProtection="1">
      <protection hidden="1"/>
    </xf>
    <xf numFmtId="0" fontId="52" fillId="11" borderId="0" xfId="0" applyFont="1" applyFill="1" applyProtection="1">
      <protection hidden="1"/>
    </xf>
    <xf numFmtId="0" fontId="56" fillId="11" borderId="0" xfId="0" applyFont="1" applyFill="1" applyProtection="1">
      <protection hidden="1"/>
    </xf>
    <xf numFmtId="0" fontId="56" fillId="0" borderId="0" xfId="0" applyFont="1" applyProtection="1">
      <protection hidden="1"/>
    </xf>
    <xf numFmtId="0" fontId="53" fillId="6" borderId="38" xfId="0" applyFont="1" applyFill="1" applyBorder="1" applyAlignment="1" applyProtection="1">
      <alignment horizontal="center" vertical="center"/>
      <protection hidden="1"/>
    </xf>
    <xf numFmtId="0" fontId="21" fillId="11" borderId="0" xfId="0" applyFont="1" applyFill="1" applyAlignment="1" applyProtection="1">
      <alignment vertical="center" shrinkToFit="1"/>
      <protection hidden="1"/>
    </xf>
    <xf numFmtId="0" fontId="32" fillId="11" borderId="0" xfId="0" applyFont="1" applyFill="1" applyAlignment="1" applyProtection="1">
      <alignment vertical="center" shrinkToFit="1"/>
      <protection hidden="1"/>
    </xf>
    <xf numFmtId="0" fontId="33" fillId="11" borderId="0" xfId="0" applyFont="1" applyFill="1" applyAlignment="1" applyProtection="1">
      <alignment vertical="center" shrinkToFit="1"/>
      <protection hidden="1"/>
    </xf>
    <xf numFmtId="0" fontId="6" fillId="11" borderId="0" xfId="0" applyFont="1" applyFill="1" applyAlignment="1" applyProtection="1">
      <alignment horizontal="center" vertical="center"/>
      <protection hidden="1"/>
    </xf>
    <xf numFmtId="0" fontId="57" fillId="11" borderId="0" xfId="0" applyFont="1" applyFill="1" applyBorder="1" applyAlignment="1" applyProtection="1">
      <alignment horizontal="center" shrinkToFit="1"/>
      <protection hidden="1"/>
    </xf>
    <xf numFmtId="0" fontId="0" fillId="9" borderId="5" xfId="0" applyFill="1" applyBorder="1" applyProtection="1">
      <protection hidden="1"/>
    </xf>
    <xf numFmtId="0" fontId="0" fillId="9" borderId="41" xfId="0" applyFill="1" applyBorder="1" applyProtection="1">
      <protection hidden="1"/>
    </xf>
    <xf numFmtId="0" fontId="0" fillId="9" borderId="1" xfId="0" applyFill="1" applyBorder="1" applyProtection="1">
      <protection hidden="1"/>
    </xf>
    <xf numFmtId="0" fontId="12" fillId="16" borderId="3" xfId="0" applyFont="1" applyFill="1" applyBorder="1" applyAlignment="1" applyProtection="1">
      <alignment horizontal="center" vertical="center" shrinkToFit="1" readingOrder="2"/>
      <protection hidden="1"/>
    </xf>
    <xf numFmtId="164" fontId="31" fillId="8" borderId="3" xfId="0" applyNumberFormat="1" applyFont="1" applyFill="1" applyBorder="1" applyAlignment="1" applyProtection="1">
      <alignment horizontal="center" vertical="center" shrinkToFit="1" readingOrder="2"/>
      <protection hidden="1"/>
    </xf>
    <xf numFmtId="3" fontId="9" fillId="2" borderId="3" xfId="0" applyNumberFormat="1" applyFont="1" applyFill="1" applyBorder="1" applyAlignment="1" applyProtection="1">
      <alignment horizontal="center" vertical="center" shrinkToFit="1" readingOrder="2"/>
      <protection hidden="1"/>
    </xf>
    <xf numFmtId="1" fontId="9" fillId="2" borderId="4" xfId="0" applyNumberFormat="1" applyFont="1" applyFill="1" applyBorder="1" applyAlignment="1" applyProtection="1">
      <alignment horizontal="center" vertical="center" shrinkToFit="1" readingOrder="2"/>
      <protection hidden="1"/>
    </xf>
    <xf numFmtId="3" fontId="9" fillId="2" borderId="10" xfId="0" applyNumberFormat="1" applyFont="1" applyFill="1" applyBorder="1" applyAlignment="1" applyProtection="1">
      <alignment horizontal="center" vertical="center" shrinkToFit="1" readingOrder="2"/>
      <protection hidden="1"/>
    </xf>
    <xf numFmtId="1" fontId="9" fillId="2" borderId="11" xfId="0" applyNumberFormat="1" applyFont="1" applyFill="1" applyBorder="1" applyAlignment="1" applyProtection="1">
      <alignment horizontal="center" vertical="center" shrinkToFit="1" readingOrder="2"/>
      <protection hidden="1"/>
    </xf>
    <xf numFmtId="3" fontId="10" fillId="2" borderId="3" xfId="0" applyNumberFormat="1" applyFont="1" applyFill="1" applyBorder="1" applyAlignment="1" applyProtection="1">
      <alignment horizontal="center" vertical="center" shrinkToFit="1" readingOrder="2"/>
      <protection hidden="1"/>
    </xf>
    <xf numFmtId="3" fontId="13" fillId="14" borderId="7" xfId="0" applyNumberFormat="1" applyFont="1" applyFill="1" applyBorder="1" applyAlignment="1" applyProtection="1">
      <alignment horizontal="center" vertical="center" shrinkToFit="1" readingOrder="2"/>
      <protection hidden="1"/>
    </xf>
    <xf numFmtId="3" fontId="13" fillId="14" borderId="8" xfId="0" applyNumberFormat="1" applyFont="1" applyFill="1" applyBorder="1" applyAlignment="1" applyProtection="1">
      <alignment horizontal="center" vertical="center" shrinkToFit="1" readingOrder="2"/>
      <protection hidden="1"/>
    </xf>
    <xf numFmtId="0" fontId="34" fillId="22" borderId="27" xfId="0" applyFont="1" applyFill="1" applyBorder="1" applyAlignment="1" applyProtection="1">
      <alignment horizontal="center" vertical="center" shrinkToFit="1" readingOrder="2"/>
      <protection hidden="1"/>
    </xf>
    <xf numFmtId="0" fontId="34" fillId="22" borderId="28" xfId="0" applyFont="1" applyFill="1" applyBorder="1" applyAlignment="1" applyProtection="1">
      <alignment horizontal="center" vertical="center" shrinkToFit="1" readingOrder="2"/>
      <protection hidden="1"/>
    </xf>
    <xf numFmtId="0" fontId="2" fillId="11" borderId="2" xfId="0" applyFont="1" applyFill="1" applyBorder="1" applyAlignment="1" applyProtection="1">
      <alignment vertical="center" shrinkToFit="1" readingOrder="2"/>
      <protection hidden="1"/>
    </xf>
    <xf numFmtId="0" fontId="2" fillId="11" borderId="4" xfId="0" applyFont="1" applyFill="1" applyBorder="1" applyAlignment="1" applyProtection="1">
      <alignment vertical="center" shrinkToFit="1" readingOrder="2"/>
      <protection hidden="1"/>
    </xf>
    <xf numFmtId="0" fontId="2" fillId="22" borderId="4" xfId="0" applyFont="1" applyFill="1" applyBorder="1" applyAlignment="1" applyProtection="1">
      <alignment horizontal="right" vertical="center" shrinkToFit="1" readingOrder="2"/>
      <protection hidden="1"/>
    </xf>
    <xf numFmtId="1" fontId="13" fillId="22" borderId="16" xfId="0" applyNumberFormat="1" applyFont="1" applyFill="1" applyBorder="1" applyAlignment="1" applyProtection="1">
      <alignment horizontal="center" vertical="center" shrinkToFit="1" readingOrder="2"/>
      <protection hidden="1"/>
    </xf>
    <xf numFmtId="3" fontId="13" fillId="22" borderId="4" xfId="0" applyNumberFormat="1" applyFont="1" applyFill="1" applyBorder="1" applyAlignment="1" applyProtection="1">
      <alignment horizontal="center" vertical="center" shrinkToFit="1" readingOrder="2"/>
      <protection hidden="1"/>
    </xf>
    <xf numFmtId="1" fontId="13" fillId="22" borderId="3" xfId="0" applyNumberFormat="1" applyFont="1" applyFill="1" applyBorder="1" applyAlignment="1" applyProtection="1">
      <alignment horizontal="center" vertical="center" shrinkToFit="1" readingOrder="2"/>
      <protection hidden="1"/>
    </xf>
    <xf numFmtId="1" fontId="13" fillId="22" borderId="18" xfId="0" applyNumberFormat="1" applyFont="1" applyFill="1" applyBorder="1" applyAlignment="1" applyProtection="1">
      <alignment horizontal="center" vertical="center" shrinkToFit="1" readingOrder="2"/>
      <protection hidden="1"/>
    </xf>
    <xf numFmtId="3" fontId="13" fillId="22" borderId="12" xfId="0" applyNumberFormat="1" applyFont="1" applyFill="1" applyBorder="1" applyAlignment="1" applyProtection="1">
      <alignment horizontal="center" vertical="center" shrinkToFit="1" readingOrder="2"/>
      <protection hidden="1"/>
    </xf>
    <xf numFmtId="1" fontId="13" fillId="22" borderId="29" xfId="0" applyNumberFormat="1" applyFont="1" applyFill="1" applyBorder="1" applyAlignment="1" applyProtection="1">
      <alignment horizontal="center" vertical="center" shrinkToFit="1" readingOrder="2"/>
      <protection hidden="1"/>
    </xf>
    <xf numFmtId="1" fontId="12" fillId="3" borderId="3" xfId="0" applyNumberFormat="1" applyFont="1" applyFill="1" applyBorder="1" applyAlignment="1" applyProtection="1">
      <alignment horizontal="center" vertical="center" shrinkToFit="1" readingOrder="2"/>
      <protection hidden="1" locked="0"/>
    </xf>
    <xf numFmtId="0" fontId="57" fillId="11" borderId="0" xfId="0" applyFont="1" applyFill="1" applyBorder="1" applyAlignment="1" applyProtection="1">
      <alignment shrinkToFit="1"/>
      <protection hidden="1"/>
    </xf>
    <xf numFmtId="0" fontId="13" fillId="23" borderId="3" xfId="0" applyFont="1" applyFill="1" applyBorder="1" applyAlignment="1" applyProtection="1">
      <alignment horizontal="center" vertical="center" shrinkToFit="1" readingOrder="2"/>
      <protection hidden="1"/>
    </xf>
    <xf numFmtId="0" fontId="12" fillId="20" borderId="3" xfId="0" applyFont="1" applyFill="1" applyBorder="1" applyAlignment="1" applyProtection="1">
      <alignment horizontal="center" vertical="center" shrinkToFit="1"/>
      <protection hidden="1"/>
    </xf>
    <xf numFmtId="0" fontId="6" fillId="24" borderId="3" xfId="0" applyFont="1" applyFill="1" applyBorder="1" applyAlignment="1" applyProtection="1">
      <alignment horizontal="center" vertical="center" shrinkToFit="1"/>
      <protection hidden="1"/>
    </xf>
    <xf numFmtId="164" fontId="6" fillId="24" borderId="3" xfId="0" applyNumberFormat="1" applyFont="1" applyFill="1" applyBorder="1" applyAlignment="1" applyProtection="1">
      <alignment horizontal="center" vertical="center" shrinkToFit="1"/>
      <protection hidden="1"/>
    </xf>
    <xf numFmtId="0" fontId="13" fillId="25" borderId="15" xfId="0" applyFont="1" applyFill="1" applyBorder="1" applyAlignment="1" applyProtection="1">
      <alignment horizontal="center" vertical="center" shrinkToFit="1" readingOrder="2"/>
      <protection hidden="1"/>
    </xf>
    <xf numFmtId="0" fontId="13" fillId="25" borderId="16" xfId="0" applyFont="1" applyFill="1" applyBorder="1" applyAlignment="1" applyProtection="1">
      <alignment horizontal="center" vertical="center" shrinkToFit="1" readingOrder="2"/>
      <protection hidden="1"/>
    </xf>
    <xf numFmtId="0" fontId="13" fillId="25" borderId="9" xfId="0" applyFont="1" applyFill="1" applyBorder="1" applyAlignment="1" applyProtection="1">
      <alignment horizontal="center" vertical="center" shrinkToFit="1" readingOrder="2"/>
      <protection hidden="1"/>
    </xf>
    <xf numFmtId="0" fontId="55" fillId="21" borderId="42" xfId="0" applyFont="1" applyFill="1" applyBorder="1" applyAlignment="1" applyProtection="1">
      <alignment horizontal="center" vertical="center" wrapText="1" shrinkToFit="1"/>
      <protection hidden="1"/>
    </xf>
    <xf numFmtId="0" fontId="55" fillId="21" borderId="42" xfId="0" applyFont="1" applyFill="1" applyBorder="1" applyAlignment="1" applyProtection="1">
      <alignment horizontal="center" vertical="center" shrinkToFit="1"/>
      <protection hidden="1"/>
    </xf>
    <xf numFmtId="0" fontId="57" fillId="11" borderId="0" xfId="0" applyFont="1" applyFill="1" applyBorder="1" applyAlignment="1" applyProtection="1">
      <alignment horizontal="center" shrinkToFit="1"/>
      <protection hidden="1"/>
    </xf>
    <xf numFmtId="0" fontId="61" fillId="8" borderId="43" xfId="0" applyFont="1" applyFill="1" applyBorder="1" applyAlignment="1" applyProtection="1">
      <alignment horizontal="center" vertical="center" shrinkToFit="1"/>
      <protection hidden="1"/>
    </xf>
    <xf numFmtId="0" fontId="61" fillId="8" borderId="44" xfId="0" applyFont="1" applyFill="1" applyBorder="1" applyAlignment="1" applyProtection="1">
      <alignment horizontal="center" vertical="center" shrinkToFit="1"/>
      <protection hidden="1"/>
    </xf>
    <xf numFmtId="0" fontId="61" fillId="8" borderId="45" xfId="0" applyFont="1" applyFill="1" applyBorder="1" applyAlignment="1" applyProtection="1">
      <alignment horizontal="center" vertical="center" shrinkToFit="1"/>
      <protection hidden="1"/>
    </xf>
    <xf numFmtId="0" fontId="58" fillId="11" borderId="0" xfId="0" applyFont="1" applyFill="1" applyAlignment="1" applyProtection="1">
      <alignment horizontal="center" vertical="center" shrinkToFit="1"/>
      <protection hidden="1"/>
    </xf>
    <xf numFmtId="0" fontId="59" fillId="11" borderId="0" xfId="0" applyFont="1" applyFill="1" applyAlignment="1" applyProtection="1">
      <alignment horizontal="center" vertical="center" wrapText="1" shrinkToFit="1"/>
      <protection hidden="1"/>
    </xf>
    <xf numFmtId="0" fontId="60" fillId="11" borderId="19" xfId="0" applyFont="1" applyFill="1" applyBorder="1" applyAlignment="1" applyProtection="1">
      <alignment horizontal="center" vertical="center" shrinkToFit="1"/>
      <protection hidden="1"/>
    </xf>
    <xf numFmtId="0" fontId="57" fillId="11" borderId="44" xfId="0" applyFont="1" applyFill="1" applyBorder="1" applyAlignment="1" applyProtection="1">
      <alignment horizontal="center" shrinkToFit="1"/>
      <protection hidden="1"/>
    </xf>
    <xf numFmtId="0" fontId="32" fillId="8" borderId="46" xfId="0" applyFont="1" applyFill="1" applyBorder="1" applyAlignment="1" applyProtection="1">
      <alignment horizontal="center" vertical="center" shrinkToFit="1"/>
      <protection hidden="1"/>
    </xf>
    <xf numFmtId="0" fontId="32" fillId="8" borderId="0" xfId="0" applyFont="1" applyFill="1" applyBorder="1" applyAlignment="1" applyProtection="1">
      <alignment horizontal="center" vertical="center" shrinkToFit="1"/>
      <protection hidden="1"/>
    </xf>
    <xf numFmtId="0" fontId="32" fillId="8" borderId="21" xfId="0" applyFont="1" applyFill="1" applyBorder="1" applyAlignment="1" applyProtection="1">
      <alignment horizontal="center" vertical="center" shrinkToFit="1"/>
      <protection hidden="1"/>
    </xf>
    <xf numFmtId="0" fontId="27" fillId="8" borderId="47" xfId="0" applyFont="1" applyFill="1" applyBorder="1" applyAlignment="1" applyProtection="1">
      <alignment horizontal="center" vertical="center" shrinkToFit="1"/>
      <protection hidden="1"/>
    </xf>
    <xf numFmtId="0" fontId="27" fillId="8" borderId="48" xfId="0" applyFont="1" applyFill="1" applyBorder="1" applyAlignment="1" applyProtection="1">
      <alignment horizontal="center" vertical="center" shrinkToFit="1"/>
      <protection hidden="1"/>
    </xf>
    <xf numFmtId="0" fontId="27" fillId="8" borderId="23" xfId="0" applyFont="1" applyFill="1" applyBorder="1" applyAlignment="1" applyProtection="1">
      <alignment horizontal="center" vertical="center" shrinkToFit="1"/>
      <protection hidden="1"/>
    </xf>
    <xf numFmtId="0" fontId="27" fillId="21" borderId="47" xfId="0" applyFont="1" applyFill="1" applyBorder="1" applyAlignment="1" applyProtection="1">
      <alignment horizontal="center" vertical="center" shrinkToFit="1"/>
      <protection hidden="1"/>
    </xf>
    <xf numFmtId="0" fontId="27" fillId="21" borderId="23" xfId="0" applyFont="1" applyFill="1" applyBorder="1" applyAlignment="1" applyProtection="1">
      <alignment horizontal="center" vertical="center" shrinkToFit="1"/>
      <protection hidden="1"/>
    </xf>
    <xf numFmtId="0" fontId="27" fillId="21" borderId="43" xfId="0" applyFont="1" applyFill="1" applyBorder="1" applyAlignment="1" applyProtection="1">
      <alignment horizontal="center" vertical="center" shrinkToFit="1"/>
      <protection hidden="1"/>
    </xf>
    <xf numFmtId="0" fontId="27" fillId="21" borderId="45" xfId="0" applyFont="1" applyFill="1" applyBorder="1" applyAlignment="1" applyProtection="1">
      <alignment horizontal="center" vertical="center" shrinkToFit="1"/>
      <protection hidden="1"/>
    </xf>
    <xf numFmtId="0" fontId="50" fillId="9" borderId="0" xfId="0" applyFont="1" applyFill="1" applyBorder="1" applyAlignment="1" applyProtection="1">
      <alignment horizontal="right" vertical="center" shrinkToFit="1" readingOrder="2"/>
      <protection hidden="1"/>
    </xf>
    <xf numFmtId="0" fontId="2" fillId="14" borderId="15" xfId="0" applyFont="1" applyFill="1" applyBorder="1" applyAlignment="1" applyProtection="1">
      <alignment horizontal="center" vertical="center" shrinkToFit="1" readingOrder="2"/>
      <protection hidden="1"/>
    </xf>
    <xf numFmtId="0" fontId="2" fillId="14" borderId="7" xfId="0" applyFont="1" applyFill="1" applyBorder="1" applyAlignment="1" applyProtection="1">
      <alignment horizontal="center" vertical="center" shrinkToFit="1" readingOrder="2"/>
      <protection hidden="1"/>
    </xf>
    <xf numFmtId="0" fontId="2" fillId="15" borderId="9" xfId="0" applyFont="1" applyFill="1" applyBorder="1" applyAlignment="1" applyProtection="1">
      <alignment horizontal="center" vertical="center" shrinkToFit="1" readingOrder="2"/>
      <protection hidden="1"/>
    </xf>
    <xf numFmtId="0" fontId="2" fillId="15" borderId="10" xfId="0" applyFont="1" applyFill="1" applyBorder="1" applyAlignment="1" applyProtection="1">
      <alignment horizontal="center" vertical="center" shrinkToFit="1" readingOrder="2"/>
      <protection hidden="1"/>
    </xf>
    <xf numFmtId="0" fontId="12" fillId="3" borderId="42" xfId="0" applyFont="1" applyFill="1" applyBorder="1" applyAlignment="1" applyProtection="1">
      <alignment horizontal="right" vertical="center" shrinkToFit="1" readingOrder="2"/>
      <protection hidden="1"/>
    </xf>
    <xf numFmtId="0" fontId="2" fillId="15" borderId="16" xfId="0" applyFont="1" applyFill="1" applyBorder="1" applyAlignment="1" applyProtection="1">
      <alignment horizontal="center" vertical="center" shrinkToFit="1" readingOrder="2"/>
      <protection hidden="1"/>
    </xf>
    <xf numFmtId="0" fontId="2" fillId="15" borderId="3" xfId="0" applyFont="1" applyFill="1" applyBorder="1" applyAlignment="1" applyProtection="1">
      <alignment horizontal="center" vertical="center" shrinkToFit="1" readingOrder="2"/>
      <protection hidden="1"/>
    </xf>
    <xf numFmtId="0" fontId="46" fillId="9" borderId="0" xfId="0" applyFont="1" applyFill="1" applyBorder="1" applyAlignment="1" applyProtection="1">
      <alignment horizontal="center" vertical="center" shrinkToFit="1"/>
      <protection hidden="1"/>
    </xf>
    <xf numFmtId="0" fontId="46" fillId="9" borderId="0" xfId="0" applyFont="1" applyFill="1" applyAlignment="1" applyProtection="1">
      <alignment horizontal="center" vertical="center" shrinkToFit="1"/>
      <protection hidden="1"/>
    </xf>
    <xf numFmtId="0" fontId="8" fillId="9" borderId="0" xfId="20" applyFill="1" applyBorder="1" applyAlignment="1" applyProtection="1">
      <alignment horizontal="center" vertical="center" shrinkToFit="1"/>
      <protection hidden="1"/>
    </xf>
    <xf numFmtId="0" fontId="47" fillId="9" borderId="0" xfId="0" applyFont="1" applyFill="1" applyAlignment="1" applyProtection="1">
      <alignment horizontal="center" vertical="center" shrinkToFit="1"/>
      <protection hidden="1"/>
    </xf>
    <xf numFmtId="0" fontId="6" fillId="9" borderId="49" xfId="0" applyFont="1" applyFill="1" applyBorder="1" applyAlignment="1" applyProtection="1">
      <alignment horizontal="center" vertical="center"/>
      <protection hidden="1"/>
    </xf>
    <xf numFmtId="0" fontId="2" fillId="11" borderId="26" xfId="0" applyFont="1" applyFill="1" applyBorder="1" applyAlignment="1" applyProtection="1">
      <alignment vertical="center" shrinkToFit="1" readingOrder="2"/>
      <protection hidden="1"/>
    </xf>
    <xf numFmtId="0" fontId="2" fillId="11" borderId="24" xfId="0" applyFont="1" applyFill="1" applyBorder="1" applyAlignment="1" applyProtection="1">
      <alignment vertical="center" shrinkToFit="1" readingOrder="2"/>
      <protection hidden="1"/>
    </xf>
    <xf numFmtId="0" fontId="2" fillId="11" borderId="50" xfId="0" applyFont="1" applyFill="1" applyBorder="1" applyAlignment="1" applyProtection="1">
      <alignment vertical="center" shrinkToFit="1" readingOrder="2"/>
      <protection hidden="1"/>
    </xf>
    <xf numFmtId="0" fontId="2" fillId="11" borderId="51" xfId="0" applyFont="1" applyFill="1" applyBorder="1" applyAlignment="1" applyProtection="1">
      <alignment vertical="center" shrinkToFit="1" readingOrder="2"/>
      <protection hidden="1"/>
    </xf>
    <xf numFmtId="0" fontId="2" fillId="22" borderId="52" xfId="0" applyFont="1" applyFill="1" applyBorder="1" applyAlignment="1" applyProtection="1">
      <alignment horizontal="center" vertical="center" shrinkToFit="1" readingOrder="2"/>
      <protection hidden="1"/>
    </xf>
    <xf numFmtId="0" fontId="2" fillId="22" borderId="53" xfId="0" applyFont="1" applyFill="1" applyBorder="1" applyAlignment="1" applyProtection="1">
      <alignment horizontal="center" vertical="center" shrinkToFit="1" readingOrder="2"/>
      <protection hidden="1"/>
    </xf>
    <xf numFmtId="0" fontId="34" fillId="22" borderId="15" xfId="0" applyFont="1" applyFill="1" applyBorder="1" applyAlignment="1" applyProtection="1">
      <alignment horizontal="center" vertical="center" shrinkToFit="1" readingOrder="2"/>
      <protection hidden="1"/>
    </xf>
    <xf numFmtId="0" fontId="34" fillId="22" borderId="8" xfId="0" applyFont="1" applyFill="1" applyBorder="1" applyAlignment="1" applyProtection="1">
      <alignment horizontal="center" vertical="center" shrinkToFit="1" readingOrder="2"/>
      <protection hidden="1"/>
    </xf>
    <xf numFmtId="0" fontId="34" fillId="22" borderId="9" xfId="0" applyFont="1" applyFill="1" applyBorder="1" applyAlignment="1" applyProtection="1">
      <alignment horizontal="center" vertical="center" shrinkToFit="1" readingOrder="2"/>
      <protection hidden="1"/>
    </xf>
    <xf numFmtId="0" fontId="34" fillId="22" borderId="11" xfId="0" applyFont="1" applyFill="1" applyBorder="1" applyAlignment="1" applyProtection="1">
      <alignment horizontal="center" vertical="center" shrinkToFit="1" readingOrder="2"/>
      <protection hidden="1"/>
    </xf>
    <xf numFmtId="0" fontId="34" fillId="22" borderId="15" xfId="0" applyFont="1" applyFill="1" applyBorder="1" applyAlignment="1" applyProtection="1">
      <alignment horizontal="center" vertical="center" wrapText="1" shrinkToFit="1"/>
      <protection hidden="1"/>
    </xf>
    <xf numFmtId="0" fontId="34" fillId="22" borderId="8" xfId="0" applyFont="1" applyFill="1" applyBorder="1" applyAlignment="1" applyProtection="1">
      <alignment horizontal="center" vertical="center" shrinkToFit="1"/>
      <protection hidden="1"/>
    </xf>
    <xf numFmtId="0" fontId="2" fillId="11" borderId="54" xfId="0" applyFont="1" applyFill="1" applyBorder="1" applyAlignment="1" applyProtection="1">
      <alignment horizontal="center" vertical="center" shrinkToFit="1" readingOrder="2"/>
      <protection hidden="1"/>
    </xf>
    <xf numFmtId="0" fontId="2" fillId="11" borderId="25" xfId="0" applyFont="1" applyFill="1" applyBorder="1" applyAlignment="1" applyProtection="1">
      <alignment horizontal="center" vertical="center" shrinkToFit="1" readingOrder="2"/>
      <protection hidden="1"/>
    </xf>
    <xf numFmtId="0" fontId="3" fillId="9" borderId="0" xfId="0" applyFont="1" applyFill="1" applyBorder="1" applyAlignment="1" applyProtection="1">
      <alignment horizontal="left" vertical="center" readingOrder="2"/>
      <protection hidden="1"/>
    </xf>
    <xf numFmtId="0" fontId="48" fillId="9" borderId="0" xfId="0" applyFont="1" applyFill="1" applyAlignment="1" applyProtection="1">
      <alignment horizontal="center" vertical="center" shrinkToFit="1"/>
      <protection hidden="1"/>
    </xf>
    <xf numFmtId="0" fontId="13" fillId="21" borderId="35" xfId="0" applyFont="1" applyFill="1" applyBorder="1" applyAlignment="1" applyProtection="1">
      <alignment horizontal="center" vertical="center" shrinkToFit="1" readingOrder="2"/>
      <protection hidden="1"/>
    </xf>
    <xf numFmtId="0" fontId="13" fillId="21" borderId="55" xfId="0" applyFont="1" applyFill="1" applyBorder="1" applyAlignment="1" applyProtection="1">
      <alignment horizontal="center" vertical="center" shrinkToFit="1" readingOrder="2"/>
      <protection hidden="1"/>
    </xf>
    <xf numFmtId="0" fontId="49" fillId="9" borderId="0" xfId="0" applyFont="1" applyFill="1" applyAlignment="1" applyProtection="1">
      <alignment horizontal="center" vertical="center" shrinkToFit="1"/>
      <protection hidden="1"/>
    </xf>
    <xf numFmtId="0" fontId="20" fillId="11" borderId="0" xfId="0" applyFont="1" applyFill="1" applyBorder="1" applyAlignment="1" applyProtection="1">
      <alignment horizontal="center" shrinkToFit="1"/>
      <protection hidden="1"/>
    </xf>
    <xf numFmtId="0" fontId="20" fillId="11" borderId="0" xfId="0" applyFont="1" applyFill="1" applyBorder="1" applyAlignment="1" applyProtection="1">
      <alignment horizontal="center" wrapText="1" shrinkToFit="1"/>
      <protection hidden="1"/>
    </xf>
    <xf numFmtId="0" fontId="20" fillId="11" borderId="56" xfId="0" applyFont="1" applyFill="1" applyBorder="1" applyAlignment="1" applyProtection="1">
      <alignment horizontal="center" wrapText="1"/>
      <protection hidden="1"/>
    </xf>
    <xf numFmtId="0" fontId="20" fillId="11" borderId="49" xfId="0" applyFont="1" applyFill="1" applyBorder="1" applyAlignment="1" applyProtection="1">
      <alignment horizontal="center" wrapText="1"/>
      <protection hidden="1"/>
    </xf>
    <xf numFmtId="0" fontId="26" fillId="26" borderId="32" xfId="0" applyFont="1" applyFill="1" applyBorder="1" applyAlignment="1" applyProtection="1">
      <alignment horizontal="center" vertical="center" shrinkToFit="1"/>
      <protection hidden="1"/>
    </xf>
    <xf numFmtId="0" fontId="26" fillId="26" borderId="57" xfId="0" applyFont="1" applyFill="1" applyBorder="1" applyAlignment="1" applyProtection="1">
      <alignment horizontal="center" vertical="center" shrinkToFit="1"/>
      <protection hidden="1"/>
    </xf>
    <xf numFmtId="0" fontId="2" fillId="3" borderId="3" xfId="0" applyFont="1" applyFill="1" applyBorder="1" applyAlignment="1" applyProtection="1">
      <alignment horizontal="center" vertical="center" shrinkToFit="1"/>
      <protection hidden="1"/>
    </xf>
    <xf numFmtId="0" fontId="34" fillId="14" borderId="15" xfId="0" applyFont="1" applyFill="1" applyBorder="1" applyAlignment="1" applyProtection="1">
      <alignment horizontal="center" vertical="center" wrapText="1" shrinkToFit="1"/>
      <protection hidden="1"/>
    </xf>
    <xf numFmtId="0" fontId="34" fillId="14" borderId="8" xfId="0" applyFont="1" applyFill="1" applyBorder="1" applyAlignment="1" applyProtection="1">
      <alignment horizontal="center" vertical="center" shrinkToFit="1"/>
      <protection hidden="1"/>
    </xf>
    <xf numFmtId="0" fontId="6" fillId="27" borderId="18" xfId="0" applyFont="1" applyFill="1" applyBorder="1" applyAlignment="1" applyProtection="1">
      <alignment horizontal="center"/>
      <protection hidden="1"/>
    </xf>
    <xf numFmtId="0" fontId="6" fillId="27" borderId="29" xfId="0" applyFont="1" applyFill="1" applyBorder="1" applyAlignment="1" applyProtection="1">
      <alignment horizontal="center"/>
      <protection hidden="1"/>
    </xf>
    <xf numFmtId="0" fontId="6" fillId="5" borderId="18" xfId="0" applyFont="1" applyFill="1" applyBorder="1" applyAlignment="1" applyProtection="1">
      <alignment horizontal="center"/>
      <protection hidden="1"/>
    </xf>
    <xf numFmtId="0" fontId="6" fillId="5" borderId="29" xfId="0" applyFont="1" applyFill="1" applyBorder="1" applyAlignment="1" applyProtection="1">
      <alignment horizontal="center"/>
      <protection hidden="1"/>
    </xf>
    <xf numFmtId="0" fontId="6" fillId="16" borderId="15" xfId="0" applyFont="1" applyFill="1" applyBorder="1" applyAlignment="1" applyProtection="1">
      <alignment horizontal="center"/>
      <protection hidden="1"/>
    </xf>
    <xf numFmtId="0" fontId="6" fillId="16" borderId="7" xfId="0" applyFont="1" applyFill="1" applyBorder="1" applyAlignment="1" applyProtection="1">
      <alignment horizontal="center"/>
      <protection hidden="1"/>
    </xf>
    <xf numFmtId="0" fontId="6" fillId="16" borderId="8" xfId="0" applyFont="1" applyFill="1" applyBorder="1" applyAlignment="1" applyProtection="1">
      <alignment horizontal="center"/>
      <protection hidden="1"/>
    </xf>
    <xf numFmtId="0" fontId="6" fillId="3" borderId="52" xfId="0" applyFont="1" applyFill="1" applyBorder="1" applyAlignment="1" applyProtection="1">
      <alignment horizontal="center"/>
      <protection hidden="1"/>
    </xf>
    <xf numFmtId="0" fontId="6" fillId="3" borderId="58" xfId="0" applyFont="1" applyFill="1" applyBorder="1" applyAlignment="1" applyProtection="1">
      <alignment horizontal="center"/>
      <protection hidden="1"/>
    </xf>
    <xf numFmtId="0" fontId="6" fillId="0" borderId="25"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3" fillId="9" borderId="50" xfId="0" applyFont="1" applyFill="1" applyBorder="1" applyAlignment="1" applyProtection="1">
      <alignment horizontal="right" vertical="center" shrinkToFit="1" readingOrder="2"/>
      <protection hidden="1"/>
    </xf>
    <xf numFmtId="0" fontId="3" fillId="9" borderId="44" xfId="0" applyFont="1" applyFill="1" applyBorder="1" applyAlignment="1" applyProtection="1">
      <alignment horizontal="right" vertical="center" shrinkToFit="1" readingOrder="2"/>
      <protection hidden="1"/>
    </xf>
    <xf numFmtId="0" fontId="3" fillId="9" borderId="51" xfId="0" applyFont="1" applyFill="1" applyBorder="1" applyAlignment="1" applyProtection="1">
      <alignment horizontal="right" vertical="center" shrinkToFit="1" readingOrder="2"/>
      <protection hidden="1"/>
    </xf>
    <xf numFmtId="0" fontId="3" fillId="9" borderId="59" xfId="0" applyFont="1" applyFill="1" applyBorder="1" applyAlignment="1" applyProtection="1">
      <alignment horizontal="right" vertical="center" shrinkToFit="1" readingOrder="2"/>
      <protection hidden="1"/>
    </xf>
    <xf numFmtId="0" fontId="3" fillId="9" borderId="49" xfId="0" applyFont="1" applyFill="1" applyBorder="1" applyAlignment="1" applyProtection="1">
      <alignment horizontal="right" vertical="center" shrinkToFit="1" readingOrder="2"/>
      <protection hidden="1"/>
    </xf>
    <xf numFmtId="0" fontId="3" fillId="9" borderId="60" xfId="0" applyFont="1" applyFill="1" applyBorder="1" applyAlignment="1" applyProtection="1">
      <alignment horizontal="right" vertical="center" shrinkToFit="1" readingOrder="2"/>
      <protection hidden="1"/>
    </xf>
    <xf numFmtId="0" fontId="28" fillId="9" borderId="20" xfId="0" applyFont="1" applyFill="1" applyBorder="1" applyAlignment="1" applyProtection="1">
      <alignment horizontal="center" vertical="center" shrinkToFit="1"/>
      <protection hidden="1"/>
    </xf>
    <xf numFmtId="0" fontId="28" fillId="9" borderId="0" xfId="0" applyFont="1" applyFill="1" applyBorder="1" applyAlignment="1" applyProtection="1">
      <alignment horizontal="center" vertical="center" shrinkToFit="1"/>
      <protection hidden="1"/>
    </xf>
    <xf numFmtId="0" fontId="23" fillId="9" borderId="20" xfId="20" applyFont="1" applyFill="1" applyBorder="1" applyAlignment="1" applyProtection="1">
      <alignment horizontal="center" vertical="center" shrinkToFit="1"/>
      <protection hidden="1"/>
    </xf>
    <xf numFmtId="0" fontId="24" fillId="9" borderId="0" xfId="20" applyFont="1" applyFill="1" applyBorder="1" applyAlignment="1" applyProtection="1">
      <alignment horizontal="center" vertical="center" shrinkToFit="1"/>
      <protection hidden="1"/>
    </xf>
    <xf numFmtId="0" fontId="29" fillId="9" borderId="20" xfId="20" applyFont="1" applyFill="1" applyBorder="1" applyAlignment="1" applyProtection="1">
      <alignment horizontal="center" vertical="center" shrinkToFit="1"/>
      <protection hidden="1"/>
    </xf>
    <xf numFmtId="0" fontId="29" fillId="9" borderId="0" xfId="20" applyFont="1" applyFill="1" applyBorder="1" applyAlignment="1" applyProtection="1">
      <alignment horizontal="center" vertical="center" shrinkToFit="1"/>
      <protection hidden="1"/>
    </xf>
    <xf numFmtId="0" fontId="22" fillId="16" borderId="20" xfId="0" applyFont="1" applyFill="1" applyBorder="1" applyAlignment="1" applyProtection="1">
      <alignment horizontal="center" vertical="center"/>
      <protection hidden="1"/>
    </xf>
    <xf numFmtId="0" fontId="22" fillId="16" borderId="0" xfId="0" applyFont="1" applyFill="1" applyBorder="1" applyAlignment="1" applyProtection="1">
      <alignment horizontal="center" vertical="center"/>
      <protection hidden="1"/>
    </xf>
    <xf numFmtId="2" fontId="3" fillId="9" borderId="20" xfId="0" applyNumberFormat="1" applyFont="1" applyFill="1" applyBorder="1" applyAlignment="1" applyProtection="1">
      <alignment horizontal="center" vertical="top" wrapText="1" shrinkToFit="1" readingOrder="2"/>
      <protection hidden="1"/>
    </xf>
    <xf numFmtId="2" fontId="3" fillId="9" borderId="21" xfId="0" applyNumberFormat="1" applyFont="1" applyFill="1" applyBorder="1" applyAlignment="1" applyProtection="1">
      <alignment horizontal="center" vertical="top" wrapText="1" shrinkToFit="1" readingOrder="2"/>
      <protection hidden="1"/>
    </xf>
    <xf numFmtId="0" fontId="3" fillId="9" borderId="22" xfId="0" applyFont="1" applyFill="1" applyBorder="1" applyAlignment="1" applyProtection="1">
      <alignment vertical="center" shrinkToFit="1" readingOrder="2"/>
      <protection hidden="1"/>
    </xf>
    <xf numFmtId="0" fontId="3" fillId="9" borderId="48" xfId="0" applyFont="1" applyFill="1" applyBorder="1" applyAlignment="1" applyProtection="1">
      <alignment vertical="center" shrinkToFit="1" readingOrder="2"/>
      <protection hidden="1"/>
    </xf>
    <xf numFmtId="0" fontId="3" fillId="9" borderId="61" xfId="0" applyFont="1" applyFill="1" applyBorder="1" applyAlignment="1" applyProtection="1">
      <alignment vertical="center" shrinkToFit="1" readingOrder="2"/>
      <protection hidden="1"/>
    </xf>
    <xf numFmtId="0" fontId="3" fillId="9" borderId="25" xfId="0" applyFont="1" applyFill="1" applyBorder="1" applyAlignment="1" applyProtection="1">
      <alignment horizontal="right" vertical="center" shrinkToFit="1" readingOrder="2"/>
      <protection hidden="1"/>
    </xf>
    <xf numFmtId="0" fontId="3" fillId="9" borderId="47" xfId="0" applyFont="1" applyFill="1" applyBorder="1" applyAlignment="1" applyProtection="1">
      <alignment horizontal="right" vertical="center" shrinkToFit="1" readingOrder="2"/>
      <protection hidden="1"/>
    </xf>
    <xf numFmtId="0" fontId="3" fillId="9" borderId="35" xfId="0" applyFont="1" applyFill="1" applyBorder="1" applyAlignment="1" applyProtection="1">
      <alignment horizontal="right" vertical="center" shrinkToFit="1" readingOrder="2"/>
      <protection hidden="1"/>
    </xf>
    <xf numFmtId="0" fontId="3" fillId="9" borderId="19" xfId="0" applyFont="1" applyFill="1" applyBorder="1" applyAlignment="1" applyProtection="1">
      <alignment horizontal="right" vertical="center" shrinkToFit="1" readingOrder="2"/>
      <protection hidden="1"/>
    </xf>
    <xf numFmtId="0" fontId="2" fillId="9" borderId="0" xfId="0" applyFont="1" applyFill="1" applyBorder="1" applyAlignment="1" applyProtection="1">
      <alignment horizontal="right" vertical="center" shrinkToFit="1" readingOrder="2"/>
      <protection hidden="1"/>
    </xf>
    <xf numFmtId="0" fontId="2" fillId="9" borderId="21" xfId="0" applyFont="1" applyFill="1" applyBorder="1" applyAlignment="1" applyProtection="1">
      <alignment horizontal="right" vertical="center" shrinkToFit="1" readingOrder="2"/>
      <protection hidden="1"/>
    </xf>
    <xf numFmtId="0" fontId="3" fillId="9" borderId="46" xfId="0" applyFont="1" applyFill="1" applyBorder="1" applyAlignment="1" applyProtection="1">
      <alignment horizontal="right" vertical="top" shrinkToFit="1" readingOrder="2"/>
      <protection hidden="1"/>
    </xf>
    <xf numFmtId="0" fontId="3" fillId="9" borderId="62" xfId="0" applyFont="1" applyFill="1" applyBorder="1" applyAlignment="1" applyProtection="1">
      <alignment horizontal="right" vertical="top" shrinkToFit="1" readingOrder="2"/>
      <protection hidden="1"/>
    </xf>
    <xf numFmtId="0" fontId="3" fillId="9" borderId="47" xfId="0" applyFont="1" applyFill="1" applyBorder="1" applyAlignment="1" applyProtection="1">
      <alignment horizontal="right" vertical="top" shrinkToFit="1" readingOrder="2"/>
      <protection hidden="1"/>
    </xf>
    <xf numFmtId="0" fontId="3" fillId="9" borderId="61" xfId="0" applyFont="1" applyFill="1" applyBorder="1" applyAlignment="1" applyProtection="1">
      <alignment horizontal="right" vertical="top" shrinkToFit="1" readingOrder="2"/>
      <protection hidden="1"/>
    </xf>
    <xf numFmtId="0" fontId="3" fillId="9" borderId="20" xfId="0" applyFont="1" applyFill="1" applyBorder="1" applyAlignment="1" applyProtection="1">
      <alignment horizontal="right" vertical="center" shrinkToFit="1" readingOrder="2"/>
      <protection hidden="1"/>
    </xf>
    <xf numFmtId="0" fontId="3" fillId="9" borderId="0" xfId="0" applyFont="1" applyFill="1" applyBorder="1" applyAlignment="1" applyProtection="1">
      <alignment horizontal="right" vertical="center" shrinkToFit="1" readingOrder="2"/>
      <protection hidden="1"/>
    </xf>
    <xf numFmtId="0" fontId="3" fillId="9" borderId="22" xfId="0" applyFont="1" applyFill="1" applyBorder="1" applyAlignment="1" applyProtection="1">
      <alignment horizontal="right" vertical="center" shrinkToFit="1" readingOrder="2"/>
      <protection hidden="1"/>
    </xf>
    <xf numFmtId="0" fontId="3" fillId="9" borderId="48" xfId="0" applyFont="1" applyFill="1" applyBorder="1" applyAlignment="1" applyProtection="1">
      <alignment horizontal="right" vertical="center" shrinkToFit="1" readingOrder="2"/>
      <protection hidden="1"/>
    </xf>
    <xf numFmtId="0" fontId="3" fillId="9" borderId="35" xfId="0" applyFont="1" applyFill="1" applyBorder="1" applyAlignment="1" applyProtection="1">
      <alignment vertical="center" shrinkToFit="1" readingOrder="2"/>
      <protection hidden="1"/>
    </xf>
    <xf numFmtId="0" fontId="3" fillId="9" borderId="19" xfId="0" applyFont="1" applyFill="1" applyBorder="1" applyAlignment="1" applyProtection="1">
      <alignment vertical="center" shrinkToFit="1" readingOrder="2"/>
      <protection hidden="1"/>
    </xf>
    <xf numFmtId="0" fontId="3" fillId="9" borderId="55" xfId="0" applyFont="1" applyFill="1" applyBorder="1" applyAlignment="1" applyProtection="1">
      <alignment vertical="center" shrinkToFit="1" readingOrder="2"/>
      <protection hidden="1"/>
    </xf>
    <xf numFmtId="0" fontId="2" fillId="10" borderId="35" xfId="0" applyFont="1" applyFill="1" applyBorder="1" applyAlignment="1" applyProtection="1">
      <alignment vertical="center" shrinkToFit="1" readingOrder="2"/>
      <protection hidden="1"/>
    </xf>
    <xf numFmtId="0" fontId="2" fillId="10" borderId="19" xfId="0" applyFont="1" applyFill="1" applyBorder="1" applyAlignment="1" applyProtection="1">
      <alignment vertical="center" shrinkToFit="1" readingOrder="2"/>
      <protection hidden="1"/>
    </xf>
    <xf numFmtId="0" fontId="2" fillId="10" borderId="55" xfId="0" applyFont="1" applyFill="1" applyBorder="1" applyAlignment="1" applyProtection="1">
      <alignment vertical="center" shrinkToFit="1" readingOrder="2"/>
      <protection hidden="1"/>
    </xf>
    <xf numFmtId="0" fontId="3" fillId="9" borderId="5" xfId="0" applyFont="1" applyFill="1" applyBorder="1" applyAlignment="1" applyProtection="1">
      <alignment vertical="center" shrinkToFit="1" readingOrder="2"/>
      <protection hidden="1"/>
    </xf>
    <xf numFmtId="0" fontId="3" fillId="9" borderId="41" xfId="0" applyFont="1" applyFill="1" applyBorder="1" applyAlignment="1" applyProtection="1">
      <alignment vertical="center" shrinkToFit="1" readingOrder="2"/>
      <protection hidden="1"/>
    </xf>
    <xf numFmtId="0" fontId="3" fillId="9" borderId="1" xfId="0" applyFont="1" applyFill="1" applyBorder="1" applyAlignment="1" applyProtection="1">
      <alignment vertical="center" shrinkToFit="1" readingOrder="2"/>
      <protection hidden="1"/>
    </xf>
    <xf numFmtId="0" fontId="3" fillId="11" borderId="35" xfId="0" applyFont="1" applyFill="1" applyBorder="1" applyAlignment="1" applyProtection="1">
      <alignment vertical="center" shrinkToFit="1" readingOrder="2"/>
      <protection hidden="1"/>
    </xf>
    <xf numFmtId="0" fontId="3" fillId="11" borderId="55" xfId="0" applyFont="1" applyFill="1" applyBorder="1" applyAlignment="1" applyProtection="1">
      <alignment vertical="center" shrinkToFit="1" readingOrder="2"/>
      <protection hidden="1"/>
    </xf>
    <xf numFmtId="0" fontId="3" fillId="9" borderId="26" xfId="0" applyFont="1" applyFill="1" applyBorder="1" applyAlignment="1" applyProtection="1">
      <alignment horizontal="right" vertical="center" shrinkToFit="1" readingOrder="2"/>
      <protection hidden="1"/>
    </xf>
    <xf numFmtId="0" fontId="3" fillId="9" borderId="24" xfId="0" applyFont="1" applyFill="1" applyBorder="1" applyAlignment="1" applyProtection="1">
      <alignment horizontal="right" vertical="center" shrinkToFit="1" readingOrder="2"/>
      <protection hidden="1"/>
    </xf>
    <xf numFmtId="0" fontId="3" fillId="9" borderId="45" xfId="0" applyFont="1" applyFill="1" applyBorder="1" applyAlignment="1" applyProtection="1">
      <alignment horizontal="right" vertical="center" shrinkToFit="1" readingOrder="2"/>
      <protection hidden="1"/>
    </xf>
    <xf numFmtId="0" fontId="3" fillId="9" borderId="43" xfId="0" applyFont="1" applyFill="1" applyBorder="1" applyAlignment="1" applyProtection="1">
      <alignment horizontal="right" vertical="center" shrinkToFit="1" readingOrder="2"/>
      <protection hidden="1"/>
    </xf>
    <xf numFmtId="0" fontId="2" fillId="10" borderId="35" xfId="0" applyFont="1" applyFill="1" applyBorder="1" applyAlignment="1" applyProtection="1">
      <alignment horizontal="right" vertical="center" shrinkToFit="1" readingOrder="2"/>
      <protection hidden="1"/>
    </xf>
    <xf numFmtId="0" fontId="2" fillId="10" borderId="19" xfId="0" applyFont="1" applyFill="1" applyBorder="1" applyAlignment="1" applyProtection="1">
      <alignment horizontal="right" vertical="center" shrinkToFit="1" readingOrder="2"/>
      <protection hidden="1"/>
    </xf>
    <xf numFmtId="0" fontId="2" fillId="10" borderId="55" xfId="0" applyFont="1" applyFill="1" applyBorder="1" applyAlignment="1" applyProtection="1">
      <alignment horizontal="right" vertical="center" shrinkToFit="1" readingOrder="2"/>
      <protection hidden="1"/>
    </xf>
    <xf numFmtId="0" fontId="3" fillId="9" borderId="3" xfId="0" applyFont="1" applyFill="1" applyBorder="1" applyAlignment="1" applyProtection="1">
      <alignment horizontal="right" vertical="center" shrinkToFit="1" readingOrder="2"/>
      <protection hidden="1"/>
    </xf>
    <xf numFmtId="0" fontId="3" fillId="9" borderId="4" xfId="0" applyFont="1" applyFill="1" applyBorder="1" applyAlignment="1" applyProtection="1">
      <alignment horizontal="right" vertical="center" shrinkToFit="1" readingOrder="2"/>
      <protection hidden="1"/>
    </xf>
    <xf numFmtId="0" fontId="3" fillId="9" borderId="1" xfId="0" applyFont="1" applyFill="1" applyBorder="1" applyAlignment="1" applyProtection="1">
      <alignment horizontal="right" vertical="center" shrinkToFit="1" readingOrder="2"/>
      <protection hidden="1"/>
    </xf>
    <xf numFmtId="0" fontId="3" fillId="9" borderId="2" xfId="0" applyFont="1" applyFill="1" applyBorder="1" applyAlignment="1" applyProtection="1">
      <alignment horizontal="right" vertical="center" shrinkToFit="1" readingOrder="2"/>
      <protection hidden="1"/>
    </xf>
    <xf numFmtId="0" fontId="3" fillId="9" borderId="0" xfId="0" applyFont="1" applyFill="1" applyBorder="1" applyAlignment="1" applyProtection="1">
      <alignment horizontal="center" vertical="center" shrinkToFit="1" readingOrder="2"/>
      <protection hidden="1"/>
    </xf>
    <xf numFmtId="0" fontId="3" fillId="9" borderId="23" xfId="0" applyFont="1" applyFill="1" applyBorder="1" applyAlignment="1" applyProtection="1">
      <alignment horizontal="right" vertical="center" shrinkToFit="1" readingOrder="2"/>
      <protection hidden="1"/>
    </xf>
    <xf numFmtId="0" fontId="12" fillId="9" borderId="0" xfId="0" applyFont="1" applyFill="1" applyAlignment="1" applyProtection="1">
      <alignment horizontal="center" vertical="center" shrinkToFit="1" readingOrder="2"/>
      <protection hidden="1"/>
    </xf>
    <xf numFmtId="0" fontId="12" fillId="9" borderId="0" xfId="0" applyFont="1" applyFill="1" applyAlignment="1" applyProtection="1">
      <alignment horizontal="center" shrinkToFit="1" readingOrder="2"/>
      <protection hidden="1"/>
    </xf>
    <xf numFmtId="0" fontId="3" fillId="9" borderId="0" xfId="0" applyFont="1" applyFill="1" applyAlignment="1" applyProtection="1">
      <alignment horizontal="center" vertical="center" shrinkToFit="1" readingOrder="2"/>
      <protection hidden="1"/>
    </xf>
    <xf numFmtId="0" fontId="11" fillId="9" borderId="3" xfId="0" applyFont="1" applyFill="1" applyBorder="1" applyAlignment="1" applyProtection="1">
      <alignment horizontal="center" vertical="center" shrinkToFit="1" readingOrder="2"/>
      <protection hidden="1"/>
    </xf>
    <xf numFmtId="0" fontId="5" fillId="9" borderId="0" xfId="0" applyFont="1" applyFill="1" applyAlignment="1" applyProtection="1">
      <alignment horizontal="center" vertical="center" shrinkToFit="1" readingOrder="2"/>
      <protection hidden="1"/>
    </xf>
    <xf numFmtId="0" fontId="5" fillId="9" borderId="0" xfId="0" applyFont="1" applyFill="1" applyAlignment="1" applyProtection="1">
      <alignment horizontal="left" shrinkToFit="1" readingOrder="2"/>
      <protection hidden="1"/>
    </xf>
    <xf numFmtId="0" fontId="3" fillId="9" borderId="32" xfId="0" applyFont="1" applyFill="1" applyBorder="1" applyAlignment="1" applyProtection="1">
      <alignment horizontal="right" vertical="center" shrinkToFit="1" readingOrder="2"/>
      <protection hidden="1"/>
    </xf>
    <xf numFmtId="0" fontId="3" fillId="9" borderId="14" xfId="0" applyFont="1" applyFill="1" applyBorder="1" applyAlignment="1" applyProtection="1">
      <alignment horizontal="right" vertical="center" shrinkToFit="1" readingOrder="2"/>
      <protection hidden="1"/>
    </xf>
    <xf numFmtId="0" fontId="3" fillId="9" borderId="63" xfId="0" applyFont="1" applyFill="1" applyBorder="1" applyAlignment="1" applyProtection="1">
      <alignment horizontal="right" vertical="center" shrinkToFit="1" readingOrder="2"/>
      <protection hidden="1"/>
    </xf>
    <xf numFmtId="0" fontId="3" fillId="9" borderId="56" xfId="0" applyFont="1" applyFill="1" applyBorder="1" applyAlignment="1" applyProtection="1">
      <alignment horizontal="right" vertical="center" shrinkToFit="1" readingOrder="2"/>
      <protection hidden="1"/>
    </xf>
    <xf numFmtId="0" fontId="3" fillId="9" borderId="64" xfId="0" applyFont="1" applyFill="1" applyBorder="1" applyAlignment="1" applyProtection="1">
      <alignment horizontal="right" vertical="center" shrinkToFit="1" readingOrder="2"/>
      <protection hidden="1"/>
    </xf>
    <xf numFmtId="0" fontId="3" fillId="9" borderId="57" xfId="0" applyFont="1" applyFill="1" applyBorder="1" applyAlignment="1" applyProtection="1">
      <alignment horizontal="right" vertical="center" shrinkToFit="1" readingOrder="2"/>
      <protection hidden="1"/>
    </xf>
    <xf numFmtId="0" fontId="3" fillId="9" borderId="16" xfId="0" applyFont="1" applyFill="1" applyBorder="1" applyAlignment="1" applyProtection="1">
      <alignment horizontal="right" vertical="center" shrinkToFit="1" readingOrder="2"/>
      <protection hidden="1"/>
    </xf>
    <xf numFmtId="0" fontId="2" fillId="8" borderId="25" xfId="0" applyFont="1" applyFill="1" applyBorder="1" applyAlignment="1" applyProtection="1">
      <alignment horizontal="center" vertical="center" shrinkToFit="1" readingOrder="2"/>
      <protection hidden="1"/>
    </xf>
    <xf numFmtId="0" fontId="2" fillId="8" borderId="1" xfId="0" applyFont="1" applyFill="1" applyBorder="1" applyAlignment="1" applyProtection="1">
      <alignment horizontal="center" vertical="center" shrinkToFit="1" readingOrder="2"/>
      <protection hidden="1"/>
    </xf>
    <xf numFmtId="0" fontId="35" fillId="9" borderId="0" xfId="0" applyFont="1" applyFill="1" applyAlignment="1" applyProtection="1">
      <alignment horizontal="center" readingOrder="2"/>
      <protection hidden="1"/>
    </xf>
    <xf numFmtId="0" fontId="37" fillId="9" borderId="0" xfId="0" applyFont="1" applyFill="1" applyAlignment="1" applyProtection="1">
      <alignment horizontal="center" vertical="center" readingOrder="2"/>
      <protection hidden="1"/>
    </xf>
    <xf numFmtId="0" fontId="9" fillId="9" borderId="0" xfId="0" applyFont="1" applyFill="1" applyAlignment="1" applyProtection="1">
      <alignment horizontal="center" vertical="center" readingOrder="2"/>
      <protection hidden="1"/>
    </xf>
    <xf numFmtId="0" fontId="2" fillId="16" borderId="18" xfId="0" applyFont="1" applyFill="1" applyBorder="1" applyAlignment="1" applyProtection="1">
      <alignment horizontal="center" vertical="center" shrinkToFit="1" readingOrder="2"/>
      <protection hidden="1"/>
    </xf>
    <xf numFmtId="0" fontId="2" fillId="16" borderId="29" xfId="0" applyFont="1" applyFill="1" applyBorder="1" applyAlignment="1" applyProtection="1">
      <alignment horizontal="center" vertical="center" shrinkToFit="1" readingOrder="2"/>
      <protection hidden="1"/>
    </xf>
    <xf numFmtId="0" fontId="2" fillId="21" borderId="30" xfId="0" applyFont="1" applyFill="1" applyBorder="1" applyAlignment="1" applyProtection="1">
      <alignment horizontal="center" vertical="center" shrinkToFit="1" readingOrder="2"/>
      <protection hidden="1"/>
    </xf>
    <xf numFmtId="0" fontId="2" fillId="21" borderId="54" xfId="0" applyFont="1" applyFill="1" applyBorder="1" applyAlignment="1" applyProtection="1">
      <alignment horizontal="center" vertical="center" shrinkToFit="1" readingOrder="2"/>
      <protection hidden="1"/>
    </xf>
    <xf numFmtId="0" fontId="2" fillId="21" borderId="27" xfId="0" applyFont="1" applyFill="1" applyBorder="1" applyAlignment="1" applyProtection="1">
      <alignment horizontal="center" vertical="center" shrinkToFit="1" readingOrder="2"/>
      <protection hidden="1"/>
    </xf>
    <xf numFmtId="0" fontId="2" fillId="8" borderId="15" xfId="0" applyFont="1" applyFill="1" applyBorder="1" applyAlignment="1" applyProtection="1">
      <alignment horizontal="center" vertical="center" shrinkToFit="1" readingOrder="2"/>
      <protection hidden="1"/>
    </xf>
    <xf numFmtId="0" fontId="2" fillId="8" borderId="7" xfId="0" applyFont="1" applyFill="1" applyBorder="1" applyAlignment="1" applyProtection="1">
      <alignment horizontal="center" vertical="center" shrinkToFit="1" readingOrder="2"/>
      <protection hidden="1"/>
    </xf>
    <xf numFmtId="0" fontId="2" fillId="8" borderId="9" xfId="0" applyFont="1" applyFill="1" applyBorder="1" applyAlignment="1" applyProtection="1">
      <alignment horizontal="center" vertical="center" shrinkToFit="1" readingOrder="2"/>
      <protection hidden="1"/>
    </xf>
    <xf numFmtId="0" fontId="2" fillId="8" borderId="10" xfId="0" applyFont="1" applyFill="1" applyBorder="1" applyAlignment="1" applyProtection="1">
      <alignment horizontal="center" vertical="center" shrinkToFit="1" readingOrder="2"/>
      <protection hidden="1"/>
    </xf>
    <xf numFmtId="2" fontId="39" fillId="9" borderId="0" xfId="20" applyNumberFormat="1" applyFont="1" applyFill="1" applyBorder="1" applyAlignment="1" applyProtection="1">
      <alignment horizontal="center" wrapText="1" shrinkToFit="1" readingOrder="2"/>
      <protection hidden="1"/>
    </xf>
    <xf numFmtId="0" fontId="2" fillId="8" borderId="16" xfId="0" applyFont="1" applyFill="1" applyBorder="1" applyAlignment="1" applyProtection="1">
      <alignment horizontal="center" vertical="center" shrinkToFit="1" readingOrder="2"/>
      <protection hidden="1"/>
    </xf>
    <xf numFmtId="0" fontId="2" fillId="8" borderId="3" xfId="0" applyFont="1" applyFill="1" applyBorder="1" applyAlignment="1" applyProtection="1">
      <alignment horizontal="center" vertical="center" shrinkToFit="1" readingOrder="2"/>
      <protection hidden="1"/>
    </xf>
    <xf numFmtId="0" fontId="8" fillId="9" borderId="0" xfId="20" applyFill="1" applyBorder="1" applyAlignment="1" applyProtection="1">
      <alignment horizontal="center" vertical="center" shrinkToFit="1" readingOrder="2"/>
      <protection hidden="1"/>
    </xf>
    <xf numFmtId="0" fontId="5" fillId="9" borderId="0" xfId="0" applyFont="1" applyFill="1" applyBorder="1" applyAlignment="1" applyProtection="1">
      <alignment horizontal="center" vertical="center" shrinkToFit="1" readingOrder="2"/>
      <protection hidden="1"/>
    </xf>
    <xf numFmtId="0" fontId="40" fillId="9" borderId="0" xfId="0" applyFont="1" applyFill="1" applyBorder="1" applyAlignment="1" applyProtection="1">
      <alignment horizontal="center" vertical="center" shrinkToFit="1" readingOrder="2"/>
      <protection hidden="1"/>
    </xf>
    <xf numFmtId="0" fontId="41" fillId="9" borderId="0" xfId="0" applyFont="1" applyFill="1" applyBorder="1" applyAlignment="1" applyProtection="1">
      <alignment horizontal="center" vertical="center" shrinkToFit="1" readingOrder="2"/>
      <protection hidden="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xdr:row>
      <xdr:rowOff>180975</xdr:rowOff>
    </xdr:from>
    <xdr:to>
      <xdr:col>2</xdr:col>
      <xdr:colOff>971550</xdr:colOff>
      <xdr:row>7</xdr:row>
      <xdr:rowOff>171450</xdr:rowOff>
    </xdr:to>
    <xdr:grpSp>
      <xdr:nvGrpSpPr>
        <xdr:cNvPr id="4" name="Group 3"/>
        <xdr:cNvGrpSpPr/>
      </xdr:nvGrpSpPr>
      <xdr:grpSpPr>
        <a:xfrm>
          <a:off x="419100" y="1609725"/>
          <a:ext cx="3333750" cy="1285875"/>
          <a:chOff x="0" y="1609727"/>
          <a:chExt cx="3793055" cy="1285873"/>
        </a:xfrm>
      </xdr:grpSpPr>
      <xdr:sp macro="" textlink="">
        <xdr:nvSpPr>
          <xdr:cNvPr id="5" name="Left Arrow 4"/>
          <xdr:cNvSpPr/>
        </xdr:nvSpPr>
        <xdr:spPr>
          <a:xfrm>
            <a:off x="0" y="1609727"/>
            <a:ext cx="3793055" cy="1285873"/>
          </a:xfrm>
          <a:prstGeom prst="leftArrow">
            <a:avLst/>
          </a:prstGeom>
          <a:ln>
            <a:noFill/>
          </a:ln>
          <a:scene3d>
            <a:camera prst="orthographicFront"/>
            <a:lightRig rig="flat" dir="t"/>
          </a:scene3d>
          <a:sp3d prstMaterial="dkEdge">
            <a:bevelT w="8200" h="38100"/>
          </a:sp3d>
        </xdr:spPr>
        <xdr:style>
          <a:lnRef idx="0">
            <a:schemeClr val="accent4"/>
          </a:lnRef>
          <a:fillRef idx="3">
            <a:schemeClr val="accent4"/>
          </a:fillRef>
          <a:effectRef idx="3">
            <a:schemeClr val="accent4"/>
          </a:effectRef>
          <a:fontRef idx="minor">
            <a:schemeClr val="bg1"/>
          </a:fontRef>
        </xdr:style>
      </xdr:sp>
      <xdr:sp macro="" textlink="">
        <xdr:nvSpPr>
          <xdr:cNvPr id="6" name="Freeform 5"/>
          <xdr:cNvSpPr/>
        </xdr:nvSpPr>
        <xdr:spPr>
          <a:xfrm>
            <a:off x="0" y="1771747"/>
            <a:ext cx="3168149" cy="960547"/>
          </a:xfrm>
          <a:custGeom>
            <a:avLst/>
            <a:gdLst>
              <a:gd name="connsiteX0" fmla="*/ 0 w 3167699"/>
              <a:gd name="connsiteY0" fmla="*/ 0 h 960638"/>
              <a:gd name="connsiteX1" fmla="*/ 3167699 w 3167699"/>
              <a:gd name="connsiteY1" fmla="*/ 0 h 960638"/>
              <a:gd name="connsiteX2" fmla="*/ 3167699 w 3167699"/>
              <a:gd name="connsiteY2" fmla="*/ 960638 h 960638"/>
              <a:gd name="connsiteX3" fmla="*/ 0 w 3167699"/>
              <a:gd name="connsiteY3" fmla="*/ 960638 h 960638"/>
              <a:gd name="connsiteX4" fmla="*/ 0 w 3167699"/>
              <a:gd name="connsiteY4" fmla="*/ 0 h 96063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h="960638" w="3167699">
                <a:moveTo>
                  <a:pt x="0" y="0"/>
                </a:moveTo>
                <a:lnTo>
                  <a:pt x="3167699" y="0"/>
                </a:lnTo>
                <a:lnTo>
                  <a:pt x="3167699" y="960638"/>
                </a:lnTo>
                <a:lnTo>
                  <a:pt x="0" y="960638"/>
                </a:lnTo>
                <a:lnTo>
                  <a:pt x="0" y="0"/>
                </a:lnTo>
                <a:close/>
              </a:path>
            </a:pathLst>
          </a:custGeom>
          <a:ln>
            <a:noFill/>
          </a:ln>
        </xdr:spPr>
        <xdr:style>
          <a:lnRef idx="0">
            <a:schemeClr val="tx1">
              <a:alpha val="0"/>
              <a:hueOff val="0"/>
              <a:satOff val="0"/>
              <a:lumOff val="0"/>
              <a:alphaOff val="0"/>
            </a:schemeClr>
          </a:lnRef>
          <a:fillRef idx="0">
            <a:schemeClr val="bg1">
              <a:alpha val="0"/>
              <a:hueOff val="0"/>
              <a:satOff val="0"/>
              <a:lumOff val="0"/>
              <a:alphaOff val="0"/>
            </a:schemeClr>
          </a:fillRef>
          <a:effectRef idx="0">
            <a:schemeClr val="bg1">
              <a:alpha val="0"/>
              <a:hueOff val="0"/>
              <a:satOff val="0"/>
              <a:lumOff val="0"/>
              <a:alphaOff val="0"/>
            </a:schemeClr>
          </a:effectRef>
          <a:fontRef idx="minor">
            <a:schemeClr val="tx1">
              <a:hueOff val="0"/>
              <a:satOff val="0"/>
              <a:lumOff val="0"/>
              <a:alphaOff val="0"/>
            </a:schemeClr>
          </a:fontRef>
        </xdr:style>
        <xdr:txBody>
          <a:bodyPr spcFirstLastPara="0" vert="horz" wrap="square" lIns="0" tIns="162560" rIns="0" bIns="162560" numCol="1" spcCol="1270" anchor="ctr" anchorCtr="0">
            <a:noAutofit/>
          </a:bodyPr>
          <a:lstStyle/>
          <a:p>
            <a:pPr lvl="0" algn="ctr" defTabSz="711200">
              <a:lnSpc>
                <a:spcPct val="90000"/>
              </a:lnSpc>
              <a:spcBef>
                <a:spcPct val="0"/>
              </a:spcBef>
              <a:spcAft>
                <a:spcPct val="35000"/>
              </a:spcAft>
            </a:pPr>
            <a:r>
              <a:rPr lang="fa-IR" sz="1600" kern="1200">
                <a:solidFill>
                  <a:schemeClr val="accent5">
                    <a:lumMod val="50000"/>
                  </a:schemeClr>
                </a:solidFill>
                <a:cs typeface="B Koodak" panose="00000700000000000000" pitchFamily="2" charset="-78"/>
              </a:rPr>
              <a:t>ابتدا به دو سوال کلیدی روبرو پاسخ دهید</a:t>
            </a:r>
            <a:endParaRPr lang="en-US" sz="1600" kern="1200">
              <a:solidFill>
                <a:schemeClr val="accent5">
                  <a:lumMod val="50000"/>
                </a:schemeClr>
              </a:solidFill>
              <a:cs typeface="B Koodak" panose="00000700000000000000" pitchFamily="2" charset="-78"/>
            </a:endParaRPr>
          </a:p>
        </xdr:txBody>
      </xdr:sp>
    </xdr:grpSp>
    <xdr:clientData/>
  </xdr:twoCellAnchor>
  <xdr:twoCellAnchor editAs="oneCell">
    <xdr:from>
      <xdr:col>1</xdr:col>
      <xdr:colOff>114300</xdr:colOff>
      <xdr:row>29</xdr:row>
      <xdr:rowOff>133350</xdr:rowOff>
    </xdr:from>
    <xdr:to>
      <xdr:col>1</xdr:col>
      <xdr:colOff>2543175</xdr:colOff>
      <xdr:row>32</xdr:row>
      <xdr:rowOff>114300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52425" y="10458450"/>
          <a:ext cx="2428875" cy="952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cene3d>
          <a:camera prst="orthographicFront"/>
          <a:lightRig rig="flat" dir="t"/>
        </a:scene3d>
        <a:sp3d prstMaterial="dkEdge">
          <a:bevelT w="8200" h="38100"/>
        </a:sp3d>
      </a:spPr>
      <a:bodyPr/>
      <a:lstStyle/>
      <a:style>
        <a:lnRef idx="0">
          <a:schemeClr val="accent4"/>
        </a:lnRef>
        <a:fillRef idx="3">
          <a:schemeClr val="accent4"/>
        </a:fillRef>
        <a:effectRef idx="3">
          <a:schemeClr val="accent4"/>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howanMarket@gmail.com" TargetMode="External" /><Relationship Id="rId2" Type="http://schemas.openxmlformats.org/officeDocument/2006/relationships/hyperlink" Target="https://shenasname.ir/" TargetMode="External" /><Relationship Id="rId3" Type="http://schemas.openxmlformats.org/officeDocument/2006/relationships/hyperlink" Target="https://www.instagram.com/sayah.shahdi/" TargetMode="External" /><Relationship Id="rId4" Type="http://schemas.openxmlformats.org/officeDocument/2006/relationships/hyperlink" Target="https://www.instagram.com/shenasname/"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nstagram.com/sayah.shahdi/" TargetMode="External" /><Relationship Id="rId2" Type="http://schemas.openxmlformats.org/officeDocument/2006/relationships/hyperlink" Target="https://shenasname.i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ZhowanMarket@gmail.com" TargetMode="External" /><Relationship Id="rId2" Type="http://schemas.openxmlformats.org/officeDocument/2006/relationships/hyperlink" Target="https://shenasname.ir/" TargetMode="External" /><Relationship Id="rId3" Type="http://schemas.openxmlformats.org/officeDocument/2006/relationships/hyperlink" Target="https://www.instagram.com/sayah.shahdi/"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ZhowanMarket@gmail.com" TargetMode="External" /><Relationship Id="rId2" Type="http://schemas.openxmlformats.org/officeDocument/2006/relationships/hyperlink" Target="https://shenasname.ir/" TargetMode="External" /><Relationship Id="rId3" Type="http://schemas.openxmlformats.org/officeDocument/2006/relationships/hyperlink" Target="https://www.instagram.com/sayah.shahdi/"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C745"/>
  <sheetViews>
    <sheetView rightToLeft="1" tabSelected="1" workbookViewId="0" topLeftCell="A1">
      <selection activeCell="H8" sqref="H8"/>
    </sheetView>
  </sheetViews>
  <sheetFormatPr defaultColWidth="9.00390625" defaultRowHeight="15"/>
  <cols>
    <col min="1" max="1" width="3.57421875" style="51" customWidth="1"/>
    <col min="2" max="2" width="38.140625" style="85" customWidth="1"/>
    <col min="3" max="3" width="14.57421875" style="85" customWidth="1"/>
    <col min="4" max="4" width="2.28125" style="85" customWidth="1"/>
    <col min="5" max="5" width="38.140625" style="85" customWidth="1"/>
    <col min="6" max="6" width="14.57421875" style="85" customWidth="1"/>
    <col min="7" max="7" width="5.140625" style="85" customWidth="1"/>
    <col min="8" max="8" width="65.57421875" style="85" customWidth="1"/>
    <col min="9" max="9" width="15.57421875" style="85" customWidth="1"/>
    <col min="10" max="10" width="9.00390625" style="51" customWidth="1"/>
    <col min="11" max="11" width="12.28125" style="51" customWidth="1"/>
    <col min="12" max="13" width="11.421875" style="79" customWidth="1"/>
    <col min="14" max="14" width="12.00390625" style="79" customWidth="1"/>
    <col min="15" max="15" width="11.7109375" style="79" customWidth="1"/>
    <col min="16" max="22" width="59.00390625" style="79" customWidth="1"/>
    <col min="23" max="16384" width="9.00390625" style="51" customWidth="1"/>
  </cols>
  <sheetData>
    <row r="1" spans="1:11" ht="34.5" customHeight="1">
      <c r="A1" s="79"/>
      <c r="B1" s="270" t="s">
        <v>248</v>
      </c>
      <c r="C1" s="270"/>
      <c r="D1" s="270"/>
      <c r="E1" s="270"/>
      <c r="F1" s="270"/>
      <c r="G1" s="227"/>
      <c r="H1" s="227"/>
      <c r="I1" s="227"/>
      <c r="J1" s="80"/>
      <c r="K1" s="79"/>
    </row>
    <row r="2" spans="1:11" ht="51" customHeight="1">
      <c r="A2" s="79"/>
      <c r="B2" s="271" t="s">
        <v>247</v>
      </c>
      <c r="C2" s="271"/>
      <c r="D2" s="271"/>
      <c r="E2" s="271"/>
      <c r="F2" s="271"/>
      <c r="G2" s="228"/>
      <c r="H2" s="228"/>
      <c r="I2" s="228"/>
      <c r="J2" s="80"/>
      <c r="K2" s="79"/>
    </row>
    <row r="3" spans="1:11" ht="27" customHeight="1">
      <c r="A3" s="79"/>
      <c r="B3" s="272" t="s">
        <v>249</v>
      </c>
      <c r="C3" s="272"/>
      <c r="D3" s="272"/>
      <c r="E3" s="272"/>
      <c r="F3" s="272"/>
      <c r="G3" s="229"/>
      <c r="H3" s="229"/>
      <c r="I3" s="229"/>
      <c r="J3" s="80"/>
      <c r="K3" s="79"/>
    </row>
    <row r="4" spans="1:11" ht="26.1" customHeight="1">
      <c r="A4" s="79"/>
      <c r="B4" s="79"/>
      <c r="C4" s="79"/>
      <c r="D4" s="79"/>
      <c r="E4" s="273" t="s">
        <v>243</v>
      </c>
      <c r="F4" s="273"/>
      <c r="G4" s="81"/>
      <c r="H4" s="229"/>
      <c r="I4" s="229"/>
      <c r="J4" s="229"/>
      <c r="K4" s="229"/>
    </row>
    <row r="5" spans="1:11" ht="26.1" customHeight="1">
      <c r="A5" s="79"/>
      <c r="B5" s="79"/>
      <c r="C5" s="79"/>
      <c r="D5" s="79"/>
      <c r="E5" s="257" t="s">
        <v>255</v>
      </c>
      <c r="F5" s="255" t="s">
        <v>69</v>
      </c>
      <c r="G5" s="81"/>
      <c r="H5" s="229"/>
      <c r="I5" s="229"/>
      <c r="J5" s="229"/>
      <c r="K5" s="229"/>
    </row>
    <row r="6" spans="1:11" ht="26.1" customHeight="1">
      <c r="A6" s="79"/>
      <c r="B6" s="79"/>
      <c r="C6" s="79"/>
      <c r="D6" s="79"/>
      <c r="E6" s="266" t="s">
        <v>239</v>
      </c>
      <c r="F6" s="266"/>
      <c r="G6" s="81"/>
      <c r="H6" s="229"/>
      <c r="I6" s="229"/>
      <c r="J6" s="229"/>
      <c r="K6" s="229"/>
    </row>
    <row r="7" spans="1:11" ht="26.1" customHeight="1">
      <c r="A7" s="79"/>
      <c r="B7" s="79"/>
      <c r="C7" s="79"/>
      <c r="D7" s="79"/>
      <c r="E7" s="257" t="s">
        <v>254</v>
      </c>
      <c r="F7" s="255">
        <v>0</v>
      </c>
      <c r="G7" s="81"/>
      <c r="H7" s="229"/>
      <c r="I7" s="229"/>
      <c r="J7" s="229"/>
      <c r="K7" s="229"/>
    </row>
    <row r="8" spans="1:11" ht="37.5" customHeight="1">
      <c r="A8" s="79"/>
      <c r="B8" s="266" t="s">
        <v>244</v>
      </c>
      <c r="C8" s="266"/>
      <c r="D8" s="266"/>
      <c r="E8" s="266"/>
      <c r="F8" s="266"/>
      <c r="G8" s="81"/>
      <c r="H8" s="229"/>
      <c r="I8" s="229"/>
      <c r="J8" s="229"/>
      <c r="K8" s="229"/>
    </row>
    <row r="9" spans="1:11" ht="26.1" customHeight="1">
      <c r="A9" s="79"/>
      <c r="B9" s="258" t="s">
        <v>240</v>
      </c>
      <c r="C9" s="258" t="s">
        <v>52</v>
      </c>
      <c r="D9" s="83"/>
      <c r="E9" s="258" t="s">
        <v>240</v>
      </c>
      <c r="F9" s="258" t="s">
        <v>52</v>
      </c>
      <c r="G9" s="81"/>
      <c r="H9" s="229"/>
      <c r="I9" s="229"/>
      <c r="J9" s="229"/>
      <c r="K9" s="229"/>
    </row>
    <row r="10" spans="1:11" ht="26.1" customHeight="1">
      <c r="A10" s="79"/>
      <c r="B10" s="259" t="s">
        <v>241</v>
      </c>
      <c r="C10" s="260">
        <v>0</v>
      </c>
      <c r="D10" s="222"/>
      <c r="E10" s="259" t="s">
        <v>257</v>
      </c>
      <c r="F10" s="260">
        <v>3</v>
      </c>
      <c r="G10" s="81"/>
      <c r="H10" s="229"/>
      <c r="I10" s="229"/>
      <c r="J10" s="229"/>
      <c r="K10" s="229"/>
    </row>
    <row r="11" spans="1:11" ht="26.1" customHeight="1">
      <c r="A11" s="79"/>
      <c r="B11" s="259" t="s">
        <v>242</v>
      </c>
      <c r="C11" s="260">
        <v>1</v>
      </c>
      <c r="D11" s="222"/>
      <c r="E11" s="259" t="s">
        <v>258</v>
      </c>
      <c r="F11" s="260">
        <v>4</v>
      </c>
      <c r="G11" s="81"/>
      <c r="H11" s="229"/>
      <c r="I11" s="229"/>
      <c r="J11" s="229"/>
      <c r="K11" s="229"/>
    </row>
    <row r="12" spans="1:11" ht="26.1" customHeight="1">
      <c r="A12" s="79"/>
      <c r="B12" s="259" t="s">
        <v>256</v>
      </c>
      <c r="C12" s="260">
        <v>2</v>
      </c>
      <c r="D12" s="222"/>
      <c r="E12" s="259" t="s">
        <v>259</v>
      </c>
      <c r="F12" s="260">
        <v>5</v>
      </c>
      <c r="G12" s="81"/>
      <c r="H12" s="229"/>
      <c r="I12" s="229"/>
      <c r="J12" s="229"/>
      <c r="K12" s="229"/>
    </row>
    <row r="13" spans="1:11" ht="26.1" customHeight="1">
      <c r="A13" s="79"/>
      <c r="B13" s="83"/>
      <c r="C13" s="83"/>
      <c r="D13" s="83"/>
      <c r="E13" s="83"/>
      <c r="F13" s="83"/>
      <c r="G13" s="81"/>
      <c r="H13" s="229"/>
      <c r="I13" s="229"/>
      <c r="J13" s="229"/>
      <c r="K13" s="229"/>
    </row>
    <row r="14" spans="1:11" ht="51" customHeight="1" thickBot="1">
      <c r="A14" s="79"/>
      <c r="B14" s="264" t="s">
        <v>246</v>
      </c>
      <c r="C14" s="265"/>
      <c r="D14" s="265"/>
      <c r="E14" s="265"/>
      <c r="F14" s="265"/>
      <c r="G14" s="81"/>
      <c r="H14" s="229"/>
      <c r="I14" s="229"/>
      <c r="J14" s="229"/>
      <c r="K14" s="229"/>
    </row>
    <row r="15" spans="1:11" ht="26.1" customHeight="1" thickBot="1" thickTop="1">
      <c r="A15" s="79"/>
      <c r="B15" s="231" t="s">
        <v>16</v>
      </c>
      <c r="C15" s="231" t="s">
        <v>1</v>
      </c>
      <c r="D15" s="256"/>
      <c r="E15" s="231" t="s">
        <v>16</v>
      </c>
      <c r="F15" s="231" t="s">
        <v>1</v>
      </c>
      <c r="G15" s="81"/>
      <c r="H15" s="229"/>
      <c r="I15" s="229"/>
      <c r="J15" s="229"/>
      <c r="K15" s="229"/>
    </row>
    <row r="16" spans="1:11" ht="26.1" customHeight="1">
      <c r="A16" s="79"/>
      <c r="B16" s="261" t="s">
        <v>216</v>
      </c>
      <c r="C16" s="96">
        <v>0</v>
      </c>
      <c r="D16" s="230"/>
      <c r="E16" s="261" t="s">
        <v>208</v>
      </c>
      <c r="F16" s="144">
        <v>0</v>
      </c>
      <c r="G16" s="81"/>
      <c r="H16" s="229"/>
      <c r="I16" s="229"/>
      <c r="J16" s="229"/>
      <c r="K16" s="229"/>
    </row>
    <row r="17" spans="1:11" ht="26.1" customHeight="1">
      <c r="A17" s="79"/>
      <c r="B17" s="262" t="s">
        <v>217</v>
      </c>
      <c r="C17" s="97">
        <v>0</v>
      </c>
      <c r="D17" s="230"/>
      <c r="E17" s="262" t="s">
        <v>209</v>
      </c>
      <c r="F17" s="99">
        <v>0</v>
      </c>
      <c r="G17" s="81"/>
      <c r="H17" s="229"/>
      <c r="I17" s="229"/>
      <c r="J17" s="229"/>
      <c r="K17" s="229"/>
    </row>
    <row r="18" spans="1:11" ht="26.1" customHeight="1">
      <c r="A18" s="79"/>
      <c r="B18" s="262" t="s">
        <v>218</v>
      </c>
      <c r="C18" s="97">
        <v>0</v>
      </c>
      <c r="D18" s="230"/>
      <c r="E18" s="262" t="s">
        <v>210</v>
      </c>
      <c r="F18" s="99">
        <v>0</v>
      </c>
      <c r="G18" s="81"/>
      <c r="H18" s="229"/>
      <c r="I18" s="229"/>
      <c r="J18" s="229"/>
      <c r="K18" s="229"/>
    </row>
    <row r="19" spans="1:11" ht="26.1" customHeight="1">
      <c r="A19" s="79"/>
      <c r="B19" s="262" t="s">
        <v>219</v>
      </c>
      <c r="C19" s="97">
        <v>0</v>
      </c>
      <c r="D19" s="230"/>
      <c r="E19" s="262" t="s">
        <v>211</v>
      </c>
      <c r="F19" s="99">
        <v>0</v>
      </c>
      <c r="G19" s="81"/>
      <c r="H19" s="229"/>
      <c r="I19" s="229"/>
      <c r="J19" s="229"/>
      <c r="K19" s="229"/>
    </row>
    <row r="20" spans="1:11" ht="26.1" customHeight="1">
      <c r="A20" s="79"/>
      <c r="B20" s="262" t="s">
        <v>220</v>
      </c>
      <c r="C20" s="97">
        <v>0</v>
      </c>
      <c r="D20" s="230"/>
      <c r="E20" s="262" t="s">
        <v>212</v>
      </c>
      <c r="F20" s="99">
        <v>0</v>
      </c>
      <c r="G20" s="81"/>
      <c r="H20" s="229"/>
      <c r="I20" s="229"/>
      <c r="J20" s="229"/>
      <c r="K20" s="229"/>
    </row>
    <row r="21" spans="1:11" ht="26.1" customHeight="1">
      <c r="A21" s="79"/>
      <c r="B21" s="262" t="s">
        <v>221</v>
      </c>
      <c r="C21" s="97">
        <v>0</v>
      </c>
      <c r="D21" s="230"/>
      <c r="E21" s="262" t="s">
        <v>230</v>
      </c>
      <c r="F21" s="97">
        <v>0</v>
      </c>
      <c r="G21" s="81"/>
      <c r="H21" s="229"/>
      <c r="I21" s="229"/>
      <c r="J21" s="229"/>
      <c r="K21" s="229"/>
    </row>
    <row r="22" spans="1:11" ht="26.1" customHeight="1">
      <c r="A22" s="79"/>
      <c r="B22" s="262" t="s">
        <v>222</v>
      </c>
      <c r="C22" s="97">
        <v>0</v>
      </c>
      <c r="D22" s="230"/>
      <c r="E22" s="262" t="s">
        <v>226</v>
      </c>
      <c r="F22" s="97">
        <v>0</v>
      </c>
      <c r="G22" s="81"/>
      <c r="H22" s="229"/>
      <c r="I22" s="229"/>
      <c r="J22" s="229"/>
      <c r="K22" s="229"/>
    </row>
    <row r="23" spans="1:11" ht="26.1" customHeight="1">
      <c r="A23" s="79"/>
      <c r="B23" s="262" t="s">
        <v>223</v>
      </c>
      <c r="C23" s="97">
        <v>0</v>
      </c>
      <c r="D23" s="230"/>
      <c r="E23" s="262" t="s">
        <v>227</v>
      </c>
      <c r="F23" s="97">
        <v>0</v>
      </c>
      <c r="G23" s="81"/>
      <c r="H23" s="229"/>
      <c r="I23" s="229"/>
      <c r="J23" s="229"/>
      <c r="K23" s="229"/>
    </row>
    <row r="24" spans="1:11" ht="26.1" customHeight="1" thickBot="1">
      <c r="A24" s="79"/>
      <c r="B24" s="262" t="s">
        <v>224</v>
      </c>
      <c r="C24" s="97">
        <v>0</v>
      </c>
      <c r="D24" s="230"/>
      <c r="E24" s="263" t="s">
        <v>238</v>
      </c>
      <c r="F24" s="98">
        <v>0</v>
      </c>
      <c r="G24" s="82"/>
      <c r="H24" s="229"/>
      <c r="I24" s="229"/>
      <c r="J24" s="229"/>
      <c r="K24" s="229"/>
    </row>
    <row r="25" spans="1:11" ht="26.1" customHeight="1" thickBot="1">
      <c r="A25" s="79"/>
      <c r="B25" s="263" t="s">
        <v>225</v>
      </c>
      <c r="C25" s="98">
        <v>0</v>
      </c>
      <c r="D25" s="230"/>
      <c r="E25" s="266" t="s">
        <v>87</v>
      </c>
      <c r="F25" s="266"/>
      <c r="G25" s="83"/>
      <c r="H25" s="229"/>
      <c r="I25" s="229"/>
      <c r="J25" s="229"/>
      <c r="K25" s="229"/>
    </row>
    <row r="26" spans="1:11" ht="26.1" customHeight="1">
      <c r="A26" s="79"/>
      <c r="B26" s="79"/>
      <c r="C26" s="79"/>
      <c r="D26" s="79"/>
      <c r="E26" s="235" t="s">
        <v>228</v>
      </c>
      <c r="F26" s="236" t="s">
        <v>89</v>
      </c>
      <c r="G26" s="79"/>
      <c r="H26" s="79"/>
      <c r="I26" s="79"/>
      <c r="J26" s="79"/>
      <c r="K26" s="79"/>
    </row>
    <row r="27" spans="1:11" ht="26.1" customHeight="1">
      <c r="A27" s="79"/>
      <c r="B27" s="282" t="s">
        <v>215</v>
      </c>
      <c r="C27" s="283"/>
      <c r="D27" s="79"/>
      <c r="E27" s="235" t="s">
        <v>88</v>
      </c>
      <c r="F27" s="236" t="s">
        <v>89</v>
      </c>
      <c r="G27" s="79"/>
      <c r="H27" s="79"/>
      <c r="I27" s="79"/>
      <c r="J27" s="83"/>
      <c r="K27" s="79"/>
    </row>
    <row r="28" spans="1:11" ht="26.1" customHeight="1">
      <c r="A28" s="79"/>
      <c r="B28" s="280" t="s">
        <v>214</v>
      </c>
      <c r="C28" s="281"/>
      <c r="D28" s="79"/>
      <c r="E28" s="235" t="s">
        <v>251</v>
      </c>
      <c r="F28" s="236" t="s">
        <v>89</v>
      </c>
      <c r="G28" s="79"/>
      <c r="H28" s="79"/>
      <c r="I28" s="79"/>
      <c r="J28" s="79"/>
      <c r="K28" s="79"/>
    </row>
    <row r="29" spans="1:11" ht="26.1" customHeight="1">
      <c r="A29" s="79"/>
      <c r="B29" s="79"/>
      <c r="C29" s="79"/>
      <c r="D29" s="79"/>
      <c r="E29" s="79"/>
      <c r="F29" s="79"/>
      <c r="G29" s="79"/>
      <c r="H29" s="79"/>
      <c r="I29" s="79"/>
      <c r="J29" s="79"/>
      <c r="K29" s="79"/>
    </row>
    <row r="30" spans="1:11" ht="26.1" customHeight="1">
      <c r="A30" s="79"/>
      <c r="B30" s="232"/>
      <c r="C30" s="267" t="s">
        <v>250</v>
      </c>
      <c r="D30" s="268"/>
      <c r="E30" s="268"/>
      <c r="F30" s="269"/>
      <c r="G30" s="79"/>
      <c r="H30" s="79"/>
      <c r="I30" s="79"/>
      <c r="J30" s="79"/>
      <c r="K30" s="79"/>
    </row>
    <row r="31" spans="1:11" ht="26.1" customHeight="1">
      <c r="A31" s="79"/>
      <c r="B31" s="233"/>
      <c r="C31" s="274" t="s">
        <v>195</v>
      </c>
      <c r="D31" s="275"/>
      <c r="E31" s="275"/>
      <c r="F31" s="276"/>
      <c r="G31" s="79"/>
      <c r="H31" s="79"/>
      <c r="I31" s="79"/>
      <c r="J31" s="79"/>
      <c r="K31" s="79"/>
    </row>
    <row r="32" spans="1:11" ht="26.1" customHeight="1">
      <c r="A32" s="79"/>
      <c r="B32" s="233"/>
      <c r="C32" s="274" t="s">
        <v>237</v>
      </c>
      <c r="D32" s="275"/>
      <c r="E32" s="275"/>
      <c r="F32" s="276"/>
      <c r="G32" s="79"/>
      <c r="H32" s="79"/>
      <c r="I32" s="79"/>
      <c r="J32" s="79"/>
      <c r="K32" s="79"/>
    </row>
    <row r="33" spans="1:11" ht="26.1" customHeight="1">
      <c r="A33" s="79"/>
      <c r="B33" s="234"/>
      <c r="C33" s="277" t="s">
        <v>245</v>
      </c>
      <c r="D33" s="278"/>
      <c r="E33" s="278"/>
      <c r="F33" s="279"/>
      <c r="G33" s="79"/>
      <c r="H33" s="79"/>
      <c r="I33" s="79"/>
      <c r="J33" s="79"/>
      <c r="K33" s="79"/>
    </row>
    <row r="34" spans="1:11" ht="26.1" customHeight="1">
      <c r="A34" s="79"/>
      <c r="B34" s="79"/>
      <c r="C34" s="79"/>
      <c r="D34" s="79"/>
      <c r="E34" s="79"/>
      <c r="F34" s="79"/>
      <c r="G34" s="79"/>
      <c r="H34" s="79"/>
      <c r="I34" s="79"/>
      <c r="J34" s="79"/>
      <c r="K34" s="79"/>
    </row>
    <row r="35" spans="1:11" ht="26.1" customHeight="1">
      <c r="A35" s="79"/>
      <c r="B35" s="79"/>
      <c r="C35" s="79"/>
      <c r="D35" s="79"/>
      <c r="E35" s="79"/>
      <c r="F35" s="79"/>
      <c r="G35" s="79"/>
      <c r="H35" s="79"/>
      <c r="I35" s="79"/>
      <c r="J35" s="79"/>
      <c r="K35" s="79"/>
    </row>
    <row r="36" spans="1:11" ht="26.1" customHeight="1">
      <c r="A36" s="79"/>
      <c r="B36" s="79"/>
      <c r="C36" s="79"/>
      <c r="D36" s="79"/>
      <c r="E36" s="79"/>
      <c r="F36" s="79"/>
      <c r="G36" s="79"/>
      <c r="H36" s="79"/>
      <c r="I36" s="79"/>
      <c r="J36" s="79"/>
      <c r="K36" s="79"/>
    </row>
    <row r="37" spans="1:11" ht="26.1" customHeight="1">
      <c r="A37" s="79"/>
      <c r="B37" s="79"/>
      <c r="C37" s="79"/>
      <c r="D37" s="79"/>
      <c r="E37" s="79"/>
      <c r="F37" s="79"/>
      <c r="G37" s="79"/>
      <c r="H37" s="79"/>
      <c r="I37" s="79"/>
      <c r="J37" s="79"/>
      <c r="K37" s="79"/>
    </row>
    <row r="38" spans="1:11" ht="26.1" customHeight="1">
      <c r="A38" s="79"/>
      <c r="B38" s="79"/>
      <c r="C38" s="79"/>
      <c r="D38" s="79"/>
      <c r="E38" s="79"/>
      <c r="F38" s="79"/>
      <c r="G38" s="79"/>
      <c r="H38" s="79"/>
      <c r="I38" s="79"/>
      <c r="J38" s="79"/>
      <c r="K38" s="79"/>
    </row>
    <row r="39" spans="1:29" ht="26.1" customHeight="1">
      <c r="A39" s="79"/>
      <c r="B39" s="79"/>
      <c r="C39" s="79"/>
      <c r="D39" s="79"/>
      <c r="E39" s="79"/>
      <c r="F39" s="79"/>
      <c r="G39" s="79"/>
      <c r="H39" s="79"/>
      <c r="I39" s="79"/>
      <c r="J39" s="79"/>
      <c r="K39" s="79"/>
      <c r="AC39" s="84"/>
    </row>
    <row r="40" spans="1:11" ht="26.1" customHeight="1">
      <c r="A40" s="79"/>
      <c r="B40" s="79"/>
      <c r="C40" s="79"/>
      <c r="D40" s="79"/>
      <c r="E40" s="79"/>
      <c r="F40" s="79"/>
      <c r="G40" s="79"/>
      <c r="H40" s="79"/>
      <c r="I40" s="79"/>
      <c r="J40" s="79"/>
      <c r="K40" s="79"/>
    </row>
    <row r="41" spans="1:11" ht="26.1" customHeight="1">
      <c r="A41" s="79"/>
      <c r="B41" s="79"/>
      <c r="C41" s="79"/>
      <c r="D41" s="79"/>
      <c r="E41" s="79"/>
      <c r="F41" s="79"/>
      <c r="G41" s="79"/>
      <c r="H41" s="79"/>
      <c r="I41" s="79"/>
      <c r="J41" s="79"/>
      <c r="K41" s="79"/>
    </row>
    <row r="42" spans="1:11" ht="26.1" customHeight="1">
      <c r="A42" s="79"/>
      <c r="B42" s="79"/>
      <c r="C42" s="79"/>
      <c r="D42" s="79"/>
      <c r="E42" s="79"/>
      <c r="F42" s="79"/>
      <c r="G42" s="79"/>
      <c r="H42" s="79"/>
      <c r="I42" s="79"/>
      <c r="J42" s="79"/>
      <c r="K42" s="79"/>
    </row>
    <row r="43" spans="1:11" ht="26.1" customHeight="1">
      <c r="A43" s="79"/>
      <c r="B43" s="79"/>
      <c r="C43" s="79"/>
      <c r="D43" s="79"/>
      <c r="E43" s="79"/>
      <c r="F43" s="79"/>
      <c r="G43" s="79"/>
      <c r="H43" s="79"/>
      <c r="I43" s="79"/>
      <c r="J43" s="79"/>
      <c r="K43" s="79"/>
    </row>
    <row r="44" spans="1:11" ht="26.1" customHeight="1">
      <c r="A44" s="79"/>
      <c r="B44" s="79"/>
      <c r="C44" s="79"/>
      <c r="D44" s="79"/>
      <c r="E44" s="79"/>
      <c r="F44" s="79"/>
      <c r="G44" s="79"/>
      <c r="H44" s="79"/>
      <c r="I44" s="79"/>
      <c r="J44" s="79"/>
      <c r="K44" s="79"/>
    </row>
    <row r="45" spans="1:11" ht="26.1" customHeight="1">
      <c r="A45" s="79"/>
      <c r="B45" s="79"/>
      <c r="C45" s="79"/>
      <c r="D45" s="79"/>
      <c r="E45" s="79"/>
      <c r="F45" s="79"/>
      <c r="G45" s="79"/>
      <c r="H45" s="79"/>
      <c r="I45" s="79"/>
      <c r="J45" s="79"/>
      <c r="K45" s="79"/>
    </row>
    <row r="46" spans="1:11" ht="26.1" customHeight="1">
      <c r="A46" s="79"/>
      <c r="B46" s="79"/>
      <c r="C46" s="79"/>
      <c r="D46" s="79"/>
      <c r="E46" s="79"/>
      <c r="F46" s="79"/>
      <c r="G46" s="79"/>
      <c r="H46" s="79"/>
      <c r="I46" s="79"/>
      <c r="J46" s="79"/>
      <c r="K46" s="79"/>
    </row>
    <row r="47" spans="1:11" ht="26.1" customHeight="1">
      <c r="A47" s="79"/>
      <c r="B47" s="79"/>
      <c r="C47" s="79"/>
      <c r="D47" s="79"/>
      <c r="E47" s="79"/>
      <c r="F47" s="79"/>
      <c r="G47" s="79"/>
      <c r="H47" s="79"/>
      <c r="I47" s="79"/>
      <c r="J47" s="79"/>
      <c r="K47" s="79"/>
    </row>
    <row r="48" spans="1:11" ht="26.1" customHeight="1">
      <c r="A48" s="79"/>
      <c r="B48" s="79"/>
      <c r="C48" s="79"/>
      <c r="D48" s="79"/>
      <c r="E48" s="79"/>
      <c r="F48" s="79"/>
      <c r="G48" s="79"/>
      <c r="H48" s="79"/>
      <c r="I48" s="79"/>
      <c r="J48" s="79"/>
      <c r="K48" s="79"/>
    </row>
    <row r="49" spans="1:11" ht="26.1" customHeight="1">
      <c r="A49" s="79"/>
      <c r="B49" s="79"/>
      <c r="C49" s="79"/>
      <c r="D49" s="79"/>
      <c r="E49" s="79"/>
      <c r="F49" s="79"/>
      <c r="G49" s="79"/>
      <c r="H49" s="79"/>
      <c r="I49" s="79"/>
      <c r="J49" s="79"/>
      <c r="K49" s="79"/>
    </row>
    <row r="50" spans="1:11" ht="26.1" customHeight="1">
      <c r="A50" s="79"/>
      <c r="B50" s="79"/>
      <c r="C50" s="79"/>
      <c r="D50" s="79"/>
      <c r="E50" s="79"/>
      <c r="F50" s="79"/>
      <c r="G50" s="79"/>
      <c r="H50" s="79"/>
      <c r="I50" s="79"/>
      <c r="J50" s="79"/>
      <c r="K50" s="79"/>
    </row>
    <row r="51" spans="1:11" ht="26.1" customHeight="1">
      <c r="A51" s="79"/>
      <c r="B51" s="79"/>
      <c r="C51" s="79"/>
      <c r="D51" s="79"/>
      <c r="E51" s="79"/>
      <c r="F51" s="79"/>
      <c r="G51" s="79"/>
      <c r="H51" s="79"/>
      <c r="I51" s="79"/>
      <c r="J51" s="79"/>
      <c r="K51" s="79"/>
    </row>
    <row r="52" spans="1:11" ht="26.1" customHeight="1">
      <c r="A52" s="79"/>
      <c r="B52" s="79"/>
      <c r="C52" s="79"/>
      <c r="D52" s="79"/>
      <c r="E52" s="79"/>
      <c r="F52" s="79"/>
      <c r="G52" s="79"/>
      <c r="H52" s="79"/>
      <c r="I52" s="79"/>
      <c r="J52" s="79"/>
      <c r="K52" s="79"/>
    </row>
    <row r="53" spans="1:11" ht="26.1" customHeight="1">
      <c r="A53" s="79"/>
      <c r="B53" s="79"/>
      <c r="C53" s="79"/>
      <c r="D53" s="79"/>
      <c r="E53" s="79"/>
      <c r="F53" s="79"/>
      <c r="G53" s="79"/>
      <c r="H53" s="79"/>
      <c r="I53" s="79"/>
      <c r="J53" s="79"/>
      <c r="K53" s="79"/>
    </row>
    <row r="54" spans="1:11" ht="26.1" customHeight="1">
      <c r="A54" s="79"/>
      <c r="B54" s="79"/>
      <c r="C54" s="79"/>
      <c r="D54" s="79"/>
      <c r="E54" s="79"/>
      <c r="F54" s="79"/>
      <c r="G54" s="79"/>
      <c r="H54" s="79"/>
      <c r="I54" s="79"/>
      <c r="J54" s="79"/>
      <c r="K54" s="79"/>
    </row>
    <row r="55" spans="1:11" ht="26.1" customHeight="1">
      <c r="A55" s="79"/>
      <c r="B55" s="79"/>
      <c r="C55" s="79"/>
      <c r="D55" s="79"/>
      <c r="E55" s="79"/>
      <c r="F55" s="79"/>
      <c r="G55" s="79"/>
      <c r="H55" s="79"/>
      <c r="I55" s="79"/>
      <c r="J55" s="79"/>
      <c r="K55" s="79"/>
    </row>
    <row r="56" spans="1:11" ht="26.1" customHeight="1">
      <c r="A56" s="79"/>
      <c r="B56" s="79"/>
      <c r="C56" s="79"/>
      <c r="D56" s="79"/>
      <c r="E56" s="79"/>
      <c r="F56" s="79"/>
      <c r="G56" s="79"/>
      <c r="H56" s="79"/>
      <c r="I56" s="79"/>
      <c r="J56" s="79"/>
      <c r="K56" s="79"/>
    </row>
    <row r="57" spans="1:11" ht="26.1" customHeight="1">
      <c r="A57" s="79"/>
      <c r="B57" s="79"/>
      <c r="C57" s="79"/>
      <c r="D57" s="79"/>
      <c r="E57" s="79"/>
      <c r="F57" s="79"/>
      <c r="G57" s="79"/>
      <c r="H57" s="79"/>
      <c r="I57" s="79"/>
      <c r="J57" s="79"/>
      <c r="K57" s="79"/>
    </row>
    <row r="58" spans="1:11" ht="26.1" customHeight="1">
      <c r="A58" s="79"/>
      <c r="B58" s="79"/>
      <c r="C58" s="79"/>
      <c r="D58" s="79"/>
      <c r="E58" s="79"/>
      <c r="F58" s="79"/>
      <c r="G58" s="79"/>
      <c r="H58" s="79"/>
      <c r="I58" s="79"/>
      <c r="J58" s="79"/>
      <c r="K58" s="79"/>
    </row>
    <row r="59" spans="1:11" ht="26.1" customHeight="1">
      <c r="A59" s="79"/>
      <c r="B59" s="79"/>
      <c r="C59" s="79"/>
      <c r="D59" s="79"/>
      <c r="E59" s="79"/>
      <c r="F59" s="79"/>
      <c r="G59" s="79"/>
      <c r="H59" s="79"/>
      <c r="I59" s="79"/>
      <c r="J59" s="79"/>
      <c r="K59" s="79"/>
    </row>
    <row r="60" spans="1:11" ht="26.1" customHeight="1">
      <c r="A60" s="79"/>
      <c r="B60" s="79"/>
      <c r="C60" s="79"/>
      <c r="D60" s="79"/>
      <c r="E60" s="79"/>
      <c r="F60" s="79"/>
      <c r="G60" s="79"/>
      <c r="H60" s="79"/>
      <c r="I60" s="79"/>
      <c r="J60" s="79"/>
      <c r="K60" s="79"/>
    </row>
    <row r="61" spans="1:11" ht="26.1" customHeight="1">
      <c r="A61" s="79"/>
      <c r="B61" s="79"/>
      <c r="C61" s="79"/>
      <c r="D61" s="79"/>
      <c r="E61" s="79"/>
      <c r="F61" s="79"/>
      <c r="G61" s="79"/>
      <c r="H61" s="79"/>
      <c r="I61" s="79"/>
      <c r="J61" s="79"/>
      <c r="K61" s="79"/>
    </row>
    <row r="62" spans="1:11" ht="26.1" customHeight="1">
      <c r="A62" s="79"/>
      <c r="B62" s="79"/>
      <c r="C62" s="79"/>
      <c r="D62" s="79"/>
      <c r="E62" s="79"/>
      <c r="F62" s="79"/>
      <c r="G62" s="79"/>
      <c r="H62" s="79"/>
      <c r="I62" s="79"/>
      <c r="J62" s="79"/>
      <c r="K62" s="79"/>
    </row>
    <row r="63" spans="1:11" ht="26.1" customHeight="1">
      <c r="A63" s="79"/>
      <c r="B63" s="79"/>
      <c r="C63" s="79"/>
      <c r="D63" s="79"/>
      <c r="E63" s="79"/>
      <c r="F63" s="79"/>
      <c r="G63" s="79"/>
      <c r="H63" s="79"/>
      <c r="I63" s="79"/>
      <c r="J63" s="79"/>
      <c r="K63" s="79"/>
    </row>
    <row r="64" spans="1:11" ht="26.1" customHeight="1">
      <c r="A64" s="79"/>
      <c r="B64" s="79"/>
      <c r="C64" s="79"/>
      <c r="D64" s="79"/>
      <c r="E64" s="79"/>
      <c r="F64" s="79"/>
      <c r="G64" s="79"/>
      <c r="H64" s="79"/>
      <c r="I64" s="79"/>
      <c r="J64" s="79"/>
      <c r="K64" s="79"/>
    </row>
    <row r="65" spans="1:11" ht="26.1" customHeight="1">
      <c r="A65" s="79"/>
      <c r="B65" s="79"/>
      <c r="C65" s="79"/>
      <c r="D65" s="79"/>
      <c r="E65" s="79"/>
      <c r="F65" s="79"/>
      <c r="G65" s="79"/>
      <c r="H65" s="79"/>
      <c r="I65" s="79"/>
      <c r="J65" s="79"/>
      <c r="K65" s="79"/>
    </row>
    <row r="66" spans="1:11" ht="26.1" customHeight="1">
      <c r="A66" s="79"/>
      <c r="B66" s="79"/>
      <c r="C66" s="79"/>
      <c r="D66" s="79"/>
      <c r="E66" s="79"/>
      <c r="F66" s="79"/>
      <c r="G66" s="79"/>
      <c r="H66" s="79"/>
      <c r="I66" s="79"/>
      <c r="J66" s="79"/>
      <c r="K66" s="79"/>
    </row>
    <row r="67" spans="1:11" ht="26.1" customHeight="1">
      <c r="A67" s="79"/>
      <c r="B67" s="79"/>
      <c r="C67" s="79"/>
      <c r="D67" s="79"/>
      <c r="E67" s="79"/>
      <c r="F67" s="79"/>
      <c r="G67" s="79"/>
      <c r="H67" s="79"/>
      <c r="I67" s="79"/>
      <c r="J67" s="79"/>
      <c r="K67" s="79"/>
    </row>
    <row r="68" spans="1:11" ht="26.1" customHeight="1">
      <c r="A68" s="79"/>
      <c r="B68" s="79"/>
      <c r="C68" s="79"/>
      <c r="D68" s="79"/>
      <c r="E68" s="79"/>
      <c r="F68" s="79"/>
      <c r="G68" s="79"/>
      <c r="H68" s="79"/>
      <c r="I68" s="79"/>
      <c r="J68" s="79"/>
      <c r="K68" s="79"/>
    </row>
    <row r="69" spans="1:11" ht="26.1" customHeight="1">
      <c r="A69" s="79"/>
      <c r="B69" s="79"/>
      <c r="C69" s="79"/>
      <c r="D69" s="79"/>
      <c r="E69" s="79"/>
      <c r="F69" s="79"/>
      <c r="G69" s="79"/>
      <c r="H69" s="79"/>
      <c r="I69" s="79"/>
      <c r="J69" s="79"/>
      <c r="K69" s="79"/>
    </row>
    <row r="70" spans="1:11" ht="26.1" customHeight="1">
      <c r="A70" s="79"/>
      <c r="B70" s="79"/>
      <c r="C70" s="79"/>
      <c r="D70" s="79"/>
      <c r="E70" s="79"/>
      <c r="F70" s="79"/>
      <c r="G70" s="79"/>
      <c r="H70" s="79"/>
      <c r="I70" s="79"/>
      <c r="J70" s="79"/>
      <c r="K70" s="79"/>
    </row>
    <row r="71" spans="1:11" ht="26.1" customHeight="1">
      <c r="A71" s="79"/>
      <c r="B71" s="79"/>
      <c r="C71" s="79"/>
      <c r="D71" s="79"/>
      <c r="E71" s="79"/>
      <c r="F71" s="79"/>
      <c r="G71" s="79"/>
      <c r="H71" s="79"/>
      <c r="I71" s="79"/>
      <c r="J71" s="79"/>
      <c r="K71" s="79"/>
    </row>
    <row r="72" spans="1:11" ht="26.1" customHeight="1">
      <c r="A72" s="79"/>
      <c r="B72" s="79"/>
      <c r="C72" s="79"/>
      <c r="D72" s="79"/>
      <c r="E72" s="79"/>
      <c r="F72" s="79"/>
      <c r="G72" s="79"/>
      <c r="H72" s="79"/>
      <c r="I72" s="79"/>
      <c r="J72" s="79"/>
      <c r="K72" s="79"/>
    </row>
    <row r="73" spans="1:11" ht="26.1" customHeight="1">
      <c r="A73" s="79"/>
      <c r="B73" s="79"/>
      <c r="C73" s="79"/>
      <c r="D73" s="79"/>
      <c r="E73" s="79"/>
      <c r="F73" s="79"/>
      <c r="G73" s="79"/>
      <c r="H73" s="79"/>
      <c r="I73" s="79"/>
      <c r="J73" s="79"/>
      <c r="K73" s="79"/>
    </row>
    <row r="74" spans="1:11" ht="26.1" customHeight="1">
      <c r="A74" s="79"/>
      <c r="B74" s="79"/>
      <c r="C74" s="79"/>
      <c r="D74" s="79"/>
      <c r="E74" s="79"/>
      <c r="F74" s="79"/>
      <c r="G74" s="79"/>
      <c r="H74" s="79"/>
      <c r="I74" s="79"/>
      <c r="J74" s="79"/>
      <c r="K74" s="79"/>
    </row>
    <row r="75" spans="1:11" ht="26.1" customHeight="1">
      <c r="A75" s="79"/>
      <c r="B75" s="79"/>
      <c r="C75" s="79"/>
      <c r="D75" s="79"/>
      <c r="E75" s="79"/>
      <c r="F75" s="79"/>
      <c r="G75" s="79"/>
      <c r="H75" s="79"/>
      <c r="I75" s="79"/>
      <c r="J75" s="79"/>
      <c r="K75" s="79"/>
    </row>
    <row r="76" spans="1:11" ht="26.1" customHeight="1">
      <c r="A76" s="79"/>
      <c r="B76" s="79"/>
      <c r="C76" s="79"/>
      <c r="D76" s="79"/>
      <c r="E76" s="79"/>
      <c r="F76" s="79"/>
      <c r="G76" s="79"/>
      <c r="H76" s="79"/>
      <c r="I76" s="79"/>
      <c r="J76" s="79"/>
      <c r="K76" s="79"/>
    </row>
    <row r="77" spans="1:11" ht="26.1" customHeight="1">
      <c r="A77" s="79"/>
      <c r="B77" s="79"/>
      <c r="C77" s="79"/>
      <c r="D77" s="79"/>
      <c r="E77" s="79"/>
      <c r="F77" s="79"/>
      <c r="G77" s="79"/>
      <c r="H77" s="79"/>
      <c r="I77" s="79"/>
      <c r="J77" s="79"/>
      <c r="K77" s="79"/>
    </row>
    <row r="78" spans="1:11" ht="26.1" customHeight="1">
      <c r="A78" s="79"/>
      <c r="B78" s="79"/>
      <c r="C78" s="79"/>
      <c r="D78" s="79"/>
      <c r="E78" s="79"/>
      <c r="F78" s="79"/>
      <c r="G78" s="79"/>
      <c r="H78" s="79"/>
      <c r="I78" s="79"/>
      <c r="J78" s="79"/>
      <c r="K78" s="79"/>
    </row>
    <row r="79" spans="1:11" ht="26.1" customHeight="1">
      <c r="A79" s="79"/>
      <c r="B79" s="79"/>
      <c r="C79" s="79"/>
      <c r="D79" s="79"/>
      <c r="E79" s="79"/>
      <c r="F79" s="79"/>
      <c r="G79" s="79"/>
      <c r="H79" s="79"/>
      <c r="I79" s="79"/>
      <c r="J79" s="79"/>
      <c r="K79" s="79"/>
    </row>
    <row r="80" spans="1:11" ht="26.1" customHeight="1">
      <c r="A80" s="79"/>
      <c r="B80" s="79"/>
      <c r="C80" s="79"/>
      <c r="D80" s="79"/>
      <c r="E80" s="79"/>
      <c r="F80" s="79"/>
      <c r="G80" s="79"/>
      <c r="H80" s="79"/>
      <c r="I80" s="79"/>
      <c r="J80" s="79"/>
      <c r="K80" s="79"/>
    </row>
    <row r="81" spans="1:11" ht="26.1" customHeight="1">
      <c r="A81" s="79"/>
      <c r="B81" s="79"/>
      <c r="C81" s="79"/>
      <c r="D81" s="79"/>
      <c r="E81" s="79"/>
      <c r="F81" s="79"/>
      <c r="G81" s="79"/>
      <c r="H81" s="79"/>
      <c r="I81" s="79"/>
      <c r="J81" s="79"/>
      <c r="K81" s="79"/>
    </row>
    <row r="82" spans="1:11" ht="26.1" customHeight="1">
      <c r="A82" s="79"/>
      <c r="B82" s="79"/>
      <c r="C82" s="79"/>
      <c r="D82" s="79"/>
      <c r="E82" s="79"/>
      <c r="F82" s="79"/>
      <c r="G82" s="79"/>
      <c r="H82" s="79"/>
      <c r="I82" s="79"/>
      <c r="J82" s="79"/>
      <c r="K82" s="79"/>
    </row>
    <row r="83" spans="1:11" ht="26.1" customHeight="1">
      <c r="A83" s="79"/>
      <c r="B83" s="79"/>
      <c r="C83" s="79"/>
      <c r="D83" s="79"/>
      <c r="E83" s="79"/>
      <c r="F83" s="79"/>
      <c r="G83" s="79"/>
      <c r="H83" s="79"/>
      <c r="I83" s="79"/>
      <c r="J83" s="79"/>
      <c r="K83" s="79"/>
    </row>
    <row r="84" spans="1:11" ht="26.1" customHeight="1">
      <c r="A84" s="79"/>
      <c r="B84" s="79"/>
      <c r="C84" s="79"/>
      <c r="D84" s="79"/>
      <c r="E84" s="79"/>
      <c r="F84" s="79"/>
      <c r="G84" s="79"/>
      <c r="H84" s="79"/>
      <c r="I84" s="79"/>
      <c r="J84" s="79"/>
      <c r="K84" s="79"/>
    </row>
    <row r="85" spans="1:11" ht="26.1" customHeight="1">
      <c r="A85" s="79"/>
      <c r="B85" s="79"/>
      <c r="C85" s="79"/>
      <c r="D85" s="79"/>
      <c r="E85" s="79"/>
      <c r="F85" s="79"/>
      <c r="G85" s="79"/>
      <c r="H85" s="79"/>
      <c r="I85" s="79"/>
      <c r="J85" s="79"/>
      <c r="K85" s="79"/>
    </row>
    <row r="86" spans="1:11" ht="26.1" customHeight="1">
      <c r="A86" s="79"/>
      <c r="B86" s="79"/>
      <c r="C86" s="79"/>
      <c r="D86" s="79"/>
      <c r="E86" s="79"/>
      <c r="F86" s="79"/>
      <c r="G86" s="79"/>
      <c r="H86" s="79"/>
      <c r="I86" s="79"/>
      <c r="J86" s="79"/>
      <c r="K86" s="79"/>
    </row>
    <row r="87" spans="1:11" ht="26.1" customHeight="1">
      <c r="A87" s="79"/>
      <c r="B87" s="79"/>
      <c r="C87" s="79"/>
      <c r="D87" s="79"/>
      <c r="E87" s="79"/>
      <c r="F87" s="79"/>
      <c r="G87" s="79"/>
      <c r="H87" s="79"/>
      <c r="I87" s="79"/>
      <c r="J87" s="79"/>
      <c r="K87" s="79"/>
    </row>
    <row r="88" spans="1:11" ht="26.1" customHeight="1">
      <c r="A88" s="79"/>
      <c r="B88" s="79"/>
      <c r="C88" s="79"/>
      <c r="D88" s="79"/>
      <c r="E88" s="79"/>
      <c r="F88" s="79"/>
      <c r="G88" s="79"/>
      <c r="H88" s="79"/>
      <c r="I88" s="79"/>
      <c r="J88" s="79"/>
      <c r="K88" s="79"/>
    </row>
    <row r="89" spans="1:11" ht="26.1" customHeight="1">
      <c r="A89" s="79"/>
      <c r="B89" s="79"/>
      <c r="C89" s="79"/>
      <c r="D89" s="79"/>
      <c r="E89" s="79"/>
      <c r="F89" s="79"/>
      <c r="G89" s="79"/>
      <c r="H89" s="79"/>
      <c r="I89" s="79"/>
      <c r="J89" s="79"/>
      <c r="K89" s="79"/>
    </row>
    <row r="90" spans="1:11" ht="26.1" customHeight="1">
      <c r="A90" s="79"/>
      <c r="B90" s="79"/>
      <c r="C90" s="79"/>
      <c r="D90" s="79"/>
      <c r="E90" s="79"/>
      <c r="F90" s="79"/>
      <c r="G90" s="79"/>
      <c r="H90" s="79"/>
      <c r="I90" s="79"/>
      <c r="J90" s="79"/>
      <c r="K90" s="79"/>
    </row>
    <row r="91" spans="1:11" ht="26.1" customHeight="1">
      <c r="A91" s="79"/>
      <c r="B91" s="79"/>
      <c r="C91" s="79"/>
      <c r="D91" s="79"/>
      <c r="E91" s="79"/>
      <c r="F91" s="79"/>
      <c r="G91" s="79"/>
      <c r="H91" s="79"/>
      <c r="I91" s="79"/>
      <c r="J91" s="79"/>
      <c r="K91" s="79"/>
    </row>
    <row r="92" spans="1:11" ht="26.1" customHeight="1">
      <c r="A92" s="79"/>
      <c r="B92" s="79"/>
      <c r="C92" s="79"/>
      <c r="D92" s="79"/>
      <c r="E92" s="79"/>
      <c r="F92" s="79"/>
      <c r="G92" s="79"/>
      <c r="H92" s="79"/>
      <c r="I92" s="79"/>
      <c r="J92" s="79"/>
      <c r="K92" s="79"/>
    </row>
    <row r="93" spans="1:11" ht="26.1" customHeight="1">
      <c r="A93" s="79"/>
      <c r="B93" s="79"/>
      <c r="C93" s="79"/>
      <c r="D93" s="79"/>
      <c r="E93" s="79"/>
      <c r="F93" s="79"/>
      <c r="G93" s="79"/>
      <c r="H93" s="79"/>
      <c r="I93" s="79"/>
      <c r="J93" s="79"/>
      <c r="K93" s="79"/>
    </row>
    <row r="94" spans="1:11" ht="26.1" customHeight="1">
      <c r="A94" s="79"/>
      <c r="B94" s="79"/>
      <c r="C94" s="79"/>
      <c r="D94" s="79"/>
      <c r="E94" s="79"/>
      <c r="F94" s="79"/>
      <c r="G94" s="79"/>
      <c r="H94" s="79"/>
      <c r="I94" s="79"/>
      <c r="J94" s="79"/>
      <c r="K94" s="79"/>
    </row>
    <row r="95" spans="1:11" ht="26.1" customHeight="1">
      <c r="A95" s="79"/>
      <c r="B95" s="79"/>
      <c r="C95" s="79"/>
      <c r="D95" s="79"/>
      <c r="E95" s="79"/>
      <c r="F95" s="79"/>
      <c r="G95" s="79"/>
      <c r="H95" s="79"/>
      <c r="I95" s="79"/>
      <c r="J95" s="79"/>
      <c r="K95" s="79"/>
    </row>
    <row r="96" spans="1:11" ht="26.1" customHeight="1">
      <c r="A96" s="79"/>
      <c r="B96" s="79"/>
      <c r="C96" s="79"/>
      <c r="D96" s="79"/>
      <c r="E96" s="79"/>
      <c r="F96" s="79"/>
      <c r="G96" s="79"/>
      <c r="H96" s="79"/>
      <c r="I96" s="79"/>
      <c r="J96" s="79"/>
      <c r="K96" s="79"/>
    </row>
    <row r="97" spans="1:11" ht="26.1" customHeight="1">
      <c r="A97" s="79"/>
      <c r="B97" s="79"/>
      <c r="C97" s="79"/>
      <c r="D97" s="79"/>
      <c r="E97" s="79"/>
      <c r="F97" s="79"/>
      <c r="G97" s="79"/>
      <c r="H97" s="79"/>
      <c r="I97" s="79"/>
      <c r="J97" s="79"/>
      <c r="K97" s="79"/>
    </row>
    <row r="98" spans="1:11" ht="26.1" customHeight="1">
      <c r="A98" s="79"/>
      <c r="B98" s="79"/>
      <c r="C98" s="79"/>
      <c r="D98" s="79"/>
      <c r="E98" s="79"/>
      <c r="F98" s="79"/>
      <c r="G98" s="79"/>
      <c r="H98" s="79"/>
      <c r="I98" s="79"/>
      <c r="J98" s="79"/>
      <c r="K98" s="79"/>
    </row>
    <row r="99" spans="1:11" ht="26.1" customHeight="1">
      <c r="A99" s="79"/>
      <c r="B99" s="79"/>
      <c r="C99" s="79"/>
      <c r="D99" s="79"/>
      <c r="E99" s="79"/>
      <c r="F99" s="79"/>
      <c r="G99" s="79"/>
      <c r="H99" s="79"/>
      <c r="I99" s="79"/>
      <c r="J99" s="79"/>
      <c r="K99" s="79"/>
    </row>
    <row r="100" spans="1:11" ht="26.1" customHeight="1">
      <c r="A100" s="79"/>
      <c r="B100" s="79"/>
      <c r="C100" s="79"/>
      <c r="D100" s="79"/>
      <c r="E100" s="79"/>
      <c r="F100" s="79"/>
      <c r="G100" s="79"/>
      <c r="H100" s="79"/>
      <c r="I100" s="79"/>
      <c r="J100" s="79"/>
      <c r="K100" s="79"/>
    </row>
    <row r="101" spans="1:11" ht="26.1" customHeight="1">
      <c r="A101" s="79"/>
      <c r="B101" s="79"/>
      <c r="C101" s="79"/>
      <c r="D101" s="79"/>
      <c r="E101" s="79"/>
      <c r="F101" s="79"/>
      <c r="G101" s="79"/>
      <c r="H101" s="79"/>
      <c r="I101" s="79"/>
      <c r="J101" s="79"/>
      <c r="K101" s="79"/>
    </row>
    <row r="102" spans="1:11" ht="26.1" customHeight="1">
      <c r="A102" s="79"/>
      <c r="B102" s="79"/>
      <c r="C102" s="79"/>
      <c r="D102" s="79"/>
      <c r="E102" s="79"/>
      <c r="F102" s="79"/>
      <c r="G102" s="79"/>
      <c r="H102" s="79"/>
      <c r="I102" s="79"/>
      <c r="J102" s="79"/>
      <c r="K102" s="79"/>
    </row>
    <row r="103" spans="1:11" ht="26.1" customHeight="1">
      <c r="A103" s="79"/>
      <c r="B103" s="79"/>
      <c r="C103" s="79"/>
      <c r="D103" s="79"/>
      <c r="E103" s="79"/>
      <c r="F103" s="79"/>
      <c r="G103" s="79"/>
      <c r="H103" s="79"/>
      <c r="I103" s="79"/>
      <c r="J103" s="79"/>
      <c r="K103" s="79"/>
    </row>
    <row r="104" spans="1:11" ht="26.1" customHeight="1">
      <c r="A104" s="79"/>
      <c r="B104" s="79"/>
      <c r="C104" s="79"/>
      <c r="D104" s="79"/>
      <c r="E104" s="79"/>
      <c r="F104" s="79"/>
      <c r="G104" s="79"/>
      <c r="H104" s="79"/>
      <c r="I104" s="79"/>
      <c r="J104" s="79"/>
      <c r="K104" s="79"/>
    </row>
    <row r="105" spans="1:11" ht="26.1" customHeight="1">
      <c r="A105" s="79"/>
      <c r="B105" s="79"/>
      <c r="C105" s="79"/>
      <c r="D105" s="79"/>
      <c r="E105" s="79"/>
      <c r="F105" s="79"/>
      <c r="G105" s="79"/>
      <c r="H105" s="79"/>
      <c r="I105" s="79"/>
      <c r="J105" s="79"/>
      <c r="K105" s="79"/>
    </row>
    <row r="106" spans="1:11" ht="26.1" customHeight="1">
      <c r="A106" s="79"/>
      <c r="B106" s="79"/>
      <c r="C106" s="79"/>
      <c r="D106" s="79"/>
      <c r="E106" s="79"/>
      <c r="F106" s="79"/>
      <c r="G106" s="79"/>
      <c r="H106" s="79"/>
      <c r="I106" s="79"/>
      <c r="J106" s="79"/>
      <c r="K106" s="79"/>
    </row>
    <row r="107" spans="1:11" ht="26.1" customHeight="1">
      <c r="A107" s="79"/>
      <c r="B107" s="79"/>
      <c r="C107" s="79"/>
      <c r="D107" s="79"/>
      <c r="E107" s="79"/>
      <c r="F107" s="79"/>
      <c r="G107" s="79"/>
      <c r="H107" s="79"/>
      <c r="I107" s="79"/>
      <c r="J107" s="79"/>
      <c r="K107" s="79"/>
    </row>
    <row r="108" spans="1:11" ht="26.1" customHeight="1">
      <c r="A108" s="79"/>
      <c r="B108" s="79"/>
      <c r="C108" s="79"/>
      <c r="D108" s="79"/>
      <c r="E108" s="79"/>
      <c r="F108" s="79"/>
      <c r="G108" s="79"/>
      <c r="H108" s="79"/>
      <c r="I108" s="79"/>
      <c r="J108" s="79"/>
      <c r="K108" s="79"/>
    </row>
    <row r="109" spans="1:11" ht="26.1" customHeight="1">
      <c r="A109" s="79"/>
      <c r="B109" s="79"/>
      <c r="C109" s="79"/>
      <c r="D109" s="79"/>
      <c r="E109" s="79"/>
      <c r="F109" s="79"/>
      <c r="G109" s="79"/>
      <c r="H109" s="79"/>
      <c r="I109" s="79"/>
      <c r="J109" s="79"/>
      <c r="K109" s="79"/>
    </row>
    <row r="110" spans="1:11" ht="26.1" customHeight="1">
      <c r="A110" s="79"/>
      <c r="B110" s="79"/>
      <c r="C110" s="79"/>
      <c r="D110" s="79"/>
      <c r="E110" s="79"/>
      <c r="F110" s="79"/>
      <c r="G110" s="79"/>
      <c r="H110" s="79"/>
      <c r="I110" s="79"/>
      <c r="J110" s="79"/>
      <c r="K110" s="79"/>
    </row>
    <row r="111" spans="1:11" ht="26.1" customHeight="1">
      <c r="A111" s="79"/>
      <c r="B111" s="79"/>
      <c r="C111" s="79"/>
      <c r="D111" s="79"/>
      <c r="E111" s="79"/>
      <c r="F111" s="79"/>
      <c r="G111" s="79"/>
      <c r="H111" s="79"/>
      <c r="I111" s="79"/>
      <c r="J111" s="79"/>
      <c r="K111" s="79"/>
    </row>
    <row r="112" spans="1:11" ht="26.1" customHeight="1">
      <c r="A112" s="79"/>
      <c r="B112" s="79"/>
      <c r="C112" s="79"/>
      <c r="D112" s="79"/>
      <c r="E112" s="79"/>
      <c r="F112" s="79"/>
      <c r="G112" s="79"/>
      <c r="H112" s="79"/>
      <c r="I112" s="79"/>
      <c r="J112" s="79"/>
      <c r="K112" s="79"/>
    </row>
    <row r="113" spans="1:11" ht="26.1" customHeight="1">
      <c r="A113" s="79"/>
      <c r="B113" s="79"/>
      <c r="C113" s="79"/>
      <c r="D113" s="79"/>
      <c r="E113" s="79"/>
      <c r="F113" s="79"/>
      <c r="G113" s="79"/>
      <c r="H113" s="79"/>
      <c r="I113" s="79"/>
      <c r="J113" s="79"/>
      <c r="K113" s="79"/>
    </row>
    <row r="114" spans="1:11" ht="26.1" customHeight="1">
      <c r="A114" s="79"/>
      <c r="B114" s="79"/>
      <c r="C114" s="79"/>
      <c r="D114" s="79"/>
      <c r="E114" s="79"/>
      <c r="F114" s="79"/>
      <c r="G114" s="79"/>
      <c r="H114" s="79"/>
      <c r="I114" s="79"/>
      <c r="J114" s="79"/>
      <c r="K114" s="79"/>
    </row>
    <row r="115" spans="1:11" ht="26.1" customHeight="1">
      <c r="A115" s="79"/>
      <c r="B115" s="79"/>
      <c r="C115" s="79"/>
      <c r="D115" s="79"/>
      <c r="E115" s="79"/>
      <c r="F115" s="79"/>
      <c r="G115" s="79"/>
      <c r="H115" s="79"/>
      <c r="I115" s="79"/>
      <c r="J115" s="79"/>
      <c r="K115" s="79"/>
    </row>
    <row r="116" spans="1:11" ht="26.1" customHeight="1">
      <c r="A116" s="79"/>
      <c r="B116" s="79"/>
      <c r="C116" s="79"/>
      <c r="D116" s="79"/>
      <c r="E116" s="79"/>
      <c r="F116" s="79"/>
      <c r="G116" s="79"/>
      <c r="H116" s="79"/>
      <c r="I116" s="79"/>
      <c r="J116" s="79"/>
      <c r="K116" s="79"/>
    </row>
    <row r="117" spans="1:11" ht="26.1" customHeight="1">
      <c r="A117" s="79"/>
      <c r="B117" s="79"/>
      <c r="C117" s="79"/>
      <c r="D117" s="79"/>
      <c r="E117" s="79"/>
      <c r="F117" s="79"/>
      <c r="G117" s="79"/>
      <c r="H117" s="79"/>
      <c r="I117" s="79"/>
      <c r="J117" s="79"/>
      <c r="K117" s="79"/>
    </row>
    <row r="118" spans="1:11" ht="26.1" customHeight="1">
      <c r="A118" s="79"/>
      <c r="B118" s="79"/>
      <c r="C118" s="79"/>
      <c r="D118" s="79"/>
      <c r="E118" s="79"/>
      <c r="F118" s="79"/>
      <c r="G118" s="79"/>
      <c r="H118" s="79"/>
      <c r="I118" s="79"/>
      <c r="J118" s="79"/>
      <c r="K118" s="79"/>
    </row>
    <row r="119" spans="1:11" ht="26.1" customHeight="1">
      <c r="A119" s="79"/>
      <c r="B119" s="79"/>
      <c r="C119" s="79"/>
      <c r="D119" s="79"/>
      <c r="E119" s="79"/>
      <c r="F119" s="79"/>
      <c r="G119" s="79"/>
      <c r="H119" s="79"/>
      <c r="I119" s="79"/>
      <c r="J119" s="79"/>
      <c r="K119" s="79"/>
    </row>
    <row r="120" spans="1:11" ht="26.1" customHeight="1">
      <c r="A120" s="79"/>
      <c r="B120" s="79"/>
      <c r="C120" s="79"/>
      <c r="D120" s="79"/>
      <c r="E120" s="79"/>
      <c r="F120" s="79"/>
      <c r="G120" s="79"/>
      <c r="H120" s="79"/>
      <c r="I120" s="79"/>
      <c r="J120" s="79"/>
      <c r="K120" s="79"/>
    </row>
    <row r="121" spans="1:11" ht="26.1" customHeight="1">
      <c r="A121" s="79"/>
      <c r="B121" s="79"/>
      <c r="C121" s="79"/>
      <c r="D121" s="79"/>
      <c r="E121" s="79"/>
      <c r="F121" s="79"/>
      <c r="G121" s="79"/>
      <c r="H121" s="79"/>
      <c r="I121" s="79"/>
      <c r="J121" s="79"/>
      <c r="K121" s="79"/>
    </row>
    <row r="122" spans="1:11" ht="26.1" customHeight="1">
      <c r="A122" s="79"/>
      <c r="B122" s="79"/>
      <c r="C122" s="79"/>
      <c r="D122" s="79"/>
      <c r="E122" s="79"/>
      <c r="F122" s="79"/>
      <c r="G122" s="79"/>
      <c r="H122" s="79"/>
      <c r="I122" s="79"/>
      <c r="J122" s="79"/>
      <c r="K122" s="79"/>
    </row>
    <row r="123" spans="1:11" ht="26.1" customHeight="1">
      <c r="A123" s="79"/>
      <c r="B123" s="79"/>
      <c r="C123" s="79"/>
      <c r="D123" s="79"/>
      <c r="E123" s="79"/>
      <c r="F123" s="79"/>
      <c r="G123" s="79"/>
      <c r="H123" s="79"/>
      <c r="I123" s="79"/>
      <c r="J123" s="79"/>
      <c r="K123" s="79"/>
    </row>
    <row r="124" spans="1:11" ht="26.1" customHeight="1">
      <c r="A124" s="79"/>
      <c r="B124" s="79"/>
      <c r="C124" s="79"/>
      <c r="D124" s="79"/>
      <c r="E124" s="79"/>
      <c r="F124" s="79"/>
      <c r="G124" s="79"/>
      <c r="H124" s="79"/>
      <c r="I124" s="79"/>
      <c r="J124" s="79"/>
      <c r="K124" s="79"/>
    </row>
    <row r="125" spans="1:11" ht="26.1" customHeight="1">
      <c r="A125" s="79"/>
      <c r="B125" s="79"/>
      <c r="C125" s="79"/>
      <c r="D125" s="79"/>
      <c r="E125" s="79"/>
      <c r="F125" s="79"/>
      <c r="G125" s="79"/>
      <c r="H125" s="79"/>
      <c r="I125" s="79"/>
      <c r="J125" s="79"/>
      <c r="K125" s="79"/>
    </row>
    <row r="126" spans="1:11" ht="26.1" customHeight="1">
      <c r="A126" s="79"/>
      <c r="B126" s="83"/>
      <c r="C126" s="83"/>
      <c r="D126" s="83"/>
      <c r="E126" s="83"/>
      <c r="F126" s="83"/>
      <c r="G126" s="83"/>
      <c r="H126" s="83"/>
      <c r="I126" s="83"/>
      <c r="J126" s="79"/>
      <c r="K126" s="79"/>
    </row>
    <row r="127" spans="1:11" ht="26.1" customHeight="1">
      <c r="A127" s="79"/>
      <c r="B127" s="83"/>
      <c r="C127" s="83"/>
      <c r="D127" s="83"/>
      <c r="E127" s="83"/>
      <c r="F127" s="83"/>
      <c r="G127" s="83"/>
      <c r="H127" s="83"/>
      <c r="I127" s="83"/>
      <c r="J127" s="79"/>
      <c r="K127" s="79"/>
    </row>
    <row r="128" spans="1:11" ht="26.1" customHeight="1">
      <c r="A128" s="79"/>
      <c r="B128" s="83"/>
      <c r="C128" s="83"/>
      <c r="D128" s="83"/>
      <c r="E128" s="83"/>
      <c r="F128" s="83"/>
      <c r="G128" s="83"/>
      <c r="H128" s="83"/>
      <c r="I128" s="83"/>
      <c r="J128" s="79"/>
      <c r="K128" s="79"/>
    </row>
    <row r="129" spans="1:11" ht="26.1" customHeight="1">
      <c r="A129" s="79"/>
      <c r="B129" s="83"/>
      <c r="C129" s="83"/>
      <c r="D129" s="83"/>
      <c r="E129" s="83"/>
      <c r="F129" s="83"/>
      <c r="G129" s="83"/>
      <c r="H129" s="83"/>
      <c r="I129" s="83"/>
      <c r="J129" s="79"/>
      <c r="K129" s="79"/>
    </row>
    <row r="130" spans="1:11" ht="26.1" customHeight="1">
      <c r="A130" s="79"/>
      <c r="B130" s="83"/>
      <c r="C130" s="83"/>
      <c r="D130" s="83"/>
      <c r="E130" s="83"/>
      <c r="F130" s="83"/>
      <c r="G130" s="83"/>
      <c r="H130" s="83"/>
      <c r="I130" s="83"/>
      <c r="J130" s="79"/>
      <c r="K130" s="79"/>
    </row>
    <row r="131" spans="1:11" ht="26.1" customHeight="1">
      <c r="A131" s="79"/>
      <c r="B131" s="83"/>
      <c r="C131" s="83"/>
      <c r="D131" s="83"/>
      <c r="E131" s="83"/>
      <c r="F131" s="83"/>
      <c r="G131" s="83"/>
      <c r="H131" s="83"/>
      <c r="I131" s="83"/>
      <c r="J131" s="79"/>
      <c r="K131" s="79"/>
    </row>
    <row r="132" spans="1:11" ht="26.1" customHeight="1">
      <c r="A132" s="79"/>
      <c r="B132" s="83"/>
      <c r="C132" s="83"/>
      <c r="D132" s="83"/>
      <c r="E132" s="83"/>
      <c r="F132" s="83"/>
      <c r="G132" s="83"/>
      <c r="H132" s="83"/>
      <c r="I132" s="83"/>
      <c r="J132" s="79"/>
      <c r="K132" s="79"/>
    </row>
    <row r="133" spans="1:11" ht="26.1" customHeight="1">
      <c r="A133" s="79"/>
      <c r="B133" s="83"/>
      <c r="C133" s="83"/>
      <c r="D133" s="83"/>
      <c r="E133" s="83"/>
      <c r="F133" s="83"/>
      <c r="G133" s="83"/>
      <c r="H133" s="83"/>
      <c r="I133" s="83"/>
      <c r="J133" s="79"/>
      <c r="K133" s="79"/>
    </row>
    <row r="134" spans="1:11" ht="26.1" customHeight="1">
      <c r="A134" s="79"/>
      <c r="B134" s="83"/>
      <c r="C134" s="83"/>
      <c r="D134" s="83"/>
      <c r="E134" s="83"/>
      <c r="F134" s="83"/>
      <c r="G134" s="83"/>
      <c r="H134" s="83"/>
      <c r="I134" s="83"/>
      <c r="J134" s="79"/>
      <c r="K134" s="79"/>
    </row>
    <row r="135" spans="1:11" ht="26.1" customHeight="1">
      <c r="A135" s="79"/>
      <c r="B135" s="83"/>
      <c r="C135" s="83"/>
      <c r="D135" s="83"/>
      <c r="E135" s="83"/>
      <c r="F135" s="83"/>
      <c r="G135" s="83"/>
      <c r="H135" s="83"/>
      <c r="I135" s="83"/>
      <c r="J135" s="79"/>
      <c r="K135" s="79"/>
    </row>
    <row r="136" spans="1:11" ht="26.1" customHeight="1">
      <c r="A136" s="79"/>
      <c r="B136" s="83"/>
      <c r="C136" s="83"/>
      <c r="D136" s="83"/>
      <c r="E136" s="83"/>
      <c r="F136" s="83"/>
      <c r="G136" s="83"/>
      <c r="H136" s="83"/>
      <c r="I136" s="83"/>
      <c r="J136" s="79"/>
      <c r="K136" s="79"/>
    </row>
    <row r="137" spans="1:11" ht="26.1" customHeight="1">
      <c r="A137" s="79"/>
      <c r="B137" s="83"/>
      <c r="C137" s="83"/>
      <c r="D137" s="83"/>
      <c r="E137" s="83"/>
      <c r="F137" s="83"/>
      <c r="G137" s="83"/>
      <c r="H137" s="83"/>
      <c r="I137" s="83"/>
      <c r="J137" s="79"/>
      <c r="K137" s="79"/>
    </row>
    <row r="138" spans="1:11" ht="26.1" customHeight="1">
      <c r="A138" s="79"/>
      <c r="B138" s="83"/>
      <c r="C138" s="83"/>
      <c r="D138" s="83"/>
      <c r="E138" s="83"/>
      <c r="F138" s="83"/>
      <c r="G138" s="83"/>
      <c r="H138" s="83"/>
      <c r="I138" s="83"/>
      <c r="J138" s="79"/>
      <c r="K138" s="79"/>
    </row>
    <row r="139" spans="1:11" ht="26.1" customHeight="1">
      <c r="A139" s="79"/>
      <c r="B139" s="83"/>
      <c r="C139" s="83"/>
      <c r="D139" s="83"/>
      <c r="E139" s="83"/>
      <c r="F139" s="83"/>
      <c r="G139" s="83"/>
      <c r="H139" s="83"/>
      <c r="I139" s="83"/>
      <c r="J139" s="79"/>
      <c r="K139" s="79"/>
    </row>
    <row r="140" spans="1:11" ht="26.1" customHeight="1">
      <c r="A140" s="79"/>
      <c r="B140" s="83"/>
      <c r="C140" s="83"/>
      <c r="D140" s="83"/>
      <c r="E140" s="83"/>
      <c r="F140" s="83"/>
      <c r="G140" s="83"/>
      <c r="H140" s="83"/>
      <c r="I140" s="83"/>
      <c r="J140" s="79"/>
      <c r="K140" s="79"/>
    </row>
    <row r="141" spans="1:11" ht="26.1" customHeight="1">
      <c r="A141" s="79"/>
      <c r="B141" s="83"/>
      <c r="C141" s="83"/>
      <c r="D141" s="83"/>
      <c r="E141" s="83"/>
      <c r="F141" s="83"/>
      <c r="G141" s="83"/>
      <c r="H141" s="83"/>
      <c r="I141" s="83"/>
      <c r="J141" s="79"/>
      <c r="K141" s="79"/>
    </row>
    <row r="142" spans="1:11" ht="26.1" customHeight="1">
      <c r="A142" s="79"/>
      <c r="B142" s="83"/>
      <c r="C142" s="83"/>
      <c r="D142" s="83"/>
      <c r="E142" s="83"/>
      <c r="F142" s="83"/>
      <c r="G142" s="83"/>
      <c r="H142" s="83"/>
      <c r="I142" s="83"/>
      <c r="J142" s="79"/>
      <c r="K142" s="79"/>
    </row>
    <row r="143" spans="1:11" ht="26.1" customHeight="1">
      <c r="A143" s="79"/>
      <c r="B143" s="83"/>
      <c r="C143" s="83"/>
      <c r="D143" s="83"/>
      <c r="E143" s="83"/>
      <c r="F143" s="83"/>
      <c r="G143" s="83"/>
      <c r="H143" s="83"/>
      <c r="I143" s="83"/>
      <c r="J143" s="79"/>
      <c r="K143" s="79"/>
    </row>
    <row r="144" spans="1:11" ht="26.1" customHeight="1">
      <c r="A144" s="79"/>
      <c r="B144" s="83"/>
      <c r="C144" s="83"/>
      <c r="D144" s="83"/>
      <c r="E144" s="83"/>
      <c r="F144" s="83"/>
      <c r="G144" s="83"/>
      <c r="H144" s="83"/>
      <c r="I144" s="83"/>
      <c r="J144" s="79"/>
      <c r="K144" s="79"/>
    </row>
    <row r="145" spans="1:11" ht="26.1" customHeight="1">
      <c r="A145" s="79"/>
      <c r="B145" s="83"/>
      <c r="C145" s="83"/>
      <c r="D145" s="83"/>
      <c r="E145" s="83"/>
      <c r="F145" s="83"/>
      <c r="G145" s="83"/>
      <c r="H145" s="83"/>
      <c r="I145" s="83"/>
      <c r="J145" s="79"/>
      <c r="K145" s="79"/>
    </row>
    <row r="146" spans="1:11" ht="15">
      <c r="A146" s="79"/>
      <c r="B146" s="83"/>
      <c r="C146" s="83"/>
      <c r="D146" s="83"/>
      <c r="E146" s="83"/>
      <c r="F146" s="83"/>
      <c r="G146" s="83"/>
      <c r="H146" s="83"/>
      <c r="I146" s="83"/>
      <c r="J146" s="79"/>
      <c r="K146" s="79"/>
    </row>
    <row r="147" spans="1:11" ht="15">
      <c r="A147" s="79"/>
      <c r="B147" s="83"/>
      <c r="C147" s="83"/>
      <c r="D147" s="83"/>
      <c r="E147" s="83"/>
      <c r="F147" s="83"/>
      <c r="G147" s="83"/>
      <c r="H147" s="83"/>
      <c r="I147" s="83"/>
      <c r="J147" s="79"/>
      <c r="K147" s="79"/>
    </row>
    <row r="148" spans="1:11" ht="15">
      <c r="A148" s="79"/>
      <c r="B148" s="83"/>
      <c r="C148" s="83"/>
      <c r="D148" s="83"/>
      <c r="E148" s="83"/>
      <c r="F148" s="83"/>
      <c r="G148" s="83"/>
      <c r="H148" s="83"/>
      <c r="I148" s="83"/>
      <c r="J148" s="79"/>
      <c r="K148" s="79"/>
    </row>
    <row r="149" spans="1:11" ht="15">
      <c r="A149" s="79"/>
      <c r="B149" s="83"/>
      <c r="C149" s="83"/>
      <c r="D149" s="83"/>
      <c r="E149" s="83"/>
      <c r="F149" s="83"/>
      <c r="G149" s="83"/>
      <c r="H149" s="83"/>
      <c r="I149" s="83"/>
      <c r="J149" s="79"/>
      <c r="K149" s="79"/>
    </row>
    <row r="150" spans="1:11" ht="15">
      <c r="A150" s="79"/>
      <c r="B150" s="83"/>
      <c r="C150" s="83"/>
      <c r="D150" s="83"/>
      <c r="E150" s="83"/>
      <c r="F150" s="83"/>
      <c r="G150" s="83"/>
      <c r="H150" s="83"/>
      <c r="I150" s="83"/>
      <c r="J150" s="79"/>
      <c r="K150" s="79"/>
    </row>
    <row r="151" spans="1:11" ht="15">
      <c r="A151" s="79"/>
      <c r="B151" s="83"/>
      <c r="C151" s="83"/>
      <c r="D151" s="83"/>
      <c r="E151" s="83"/>
      <c r="F151" s="83"/>
      <c r="G151" s="83"/>
      <c r="H151" s="83"/>
      <c r="I151" s="83"/>
      <c r="J151" s="79"/>
      <c r="K151" s="79"/>
    </row>
    <row r="152" spans="1:11" ht="15">
      <c r="A152" s="79"/>
      <c r="B152" s="83"/>
      <c r="C152" s="83"/>
      <c r="D152" s="83"/>
      <c r="E152" s="83"/>
      <c r="F152" s="83"/>
      <c r="G152" s="83"/>
      <c r="H152" s="83"/>
      <c r="I152" s="83"/>
      <c r="J152" s="79"/>
      <c r="K152" s="79"/>
    </row>
    <row r="153" spans="1:11" ht="15">
      <c r="A153" s="79"/>
      <c r="B153" s="83"/>
      <c r="C153" s="83"/>
      <c r="D153" s="83"/>
      <c r="E153" s="83"/>
      <c r="F153" s="83"/>
      <c r="G153" s="83"/>
      <c r="H153" s="83"/>
      <c r="I153" s="83"/>
      <c r="J153" s="79"/>
      <c r="K153" s="79"/>
    </row>
    <row r="154" spans="1:11" ht="15">
      <c r="A154" s="79"/>
      <c r="B154" s="83"/>
      <c r="C154" s="83"/>
      <c r="D154" s="83"/>
      <c r="E154" s="83"/>
      <c r="F154" s="83"/>
      <c r="G154" s="83"/>
      <c r="H154" s="83"/>
      <c r="I154" s="83"/>
      <c r="J154" s="79"/>
      <c r="K154" s="79"/>
    </row>
    <row r="155" spans="1:11" ht="15">
      <c r="A155" s="79"/>
      <c r="B155" s="83"/>
      <c r="C155" s="83"/>
      <c r="D155" s="83"/>
      <c r="E155" s="83"/>
      <c r="F155" s="83"/>
      <c r="G155" s="83"/>
      <c r="H155" s="83"/>
      <c r="I155" s="83"/>
      <c r="J155" s="79"/>
      <c r="K155" s="79"/>
    </row>
    <row r="156" spans="1:11" ht="15">
      <c r="A156" s="79"/>
      <c r="B156" s="83"/>
      <c r="C156" s="83"/>
      <c r="D156" s="83"/>
      <c r="E156" s="83"/>
      <c r="F156" s="83"/>
      <c r="G156" s="83"/>
      <c r="H156" s="83"/>
      <c r="I156" s="83"/>
      <c r="J156" s="79"/>
      <c r="K156" s="79"/>
    </row>
    <row r="157" spans="1:11" ht="15">
      <c r="A157" s="79"/>
      <c r="B157" s="83"/>
      <c r="C157" s="83"/>
      <c r="D157" s="83"/>
      <c r="E157" s="83"/>
      <c r="F157" s="83"/>
      <c r="G157" s="83"/>
      <c r="H157" s="83"/>
      <c r="I157" s="83"/>
      <c r="J157" s="79"/>
      <c r="K157" s="79"/>
    </row>
    <row r="158" spans="1:11" ht="15">
      <c r="A158" s="79"/>
      <c r="B158" s="83"/>
      <c r="C158" s="83"/>
      <c r="D158" s="83"/>
      <c r="E158" s="83"/>
      <c r="F158" s="83"/>
      <c r="G158" s="83"/>
      <c r="H158" s="83"/>
      <c r="I158" s="83"/>
      <c r="J158" s="79"/>
      <c r="K158" s="79"/>
    </row>
    <row r="159" spans="1:11" ht="15">
      <c r="A159" s="79"/>
      <c r="B159" s="83"/>
      <c r="C159" s="83"/>
      <c r="D159" s="83"/>
      <c r="E159" s="83"/>
      <c r="F159" s="83"/>
      <c r="G159" s="83"/>
      <c r="H159" s="83"/>
      <c r="I159" s="83"/>
      <c r="J159" s="79"/>
      <c r="K159" s="79"/>
    </row>
    <row r="160" spans="1:11" ht="15">
      <c r="A160" s="79"/>
      <c r="B160" s="83"/>
      <c r="C160" s="83"/>
      <c r="D160" s="83"/>
      <c r="E160" s="83"/>
      <c r="F160" s="83"/>
      <c r="G160" s="83"/>
      <c r="H160" s="83"/>
      <c r="I160" s="83"/>
      <c r="J160" s="79"/>
      <c r="K160" s="79"/>
    </row>
    <row r="161" spans="1:11" ht="15">
      <c r="A161" s="79"/>
      <c r="B161" s="83"/>
      <c r="C161" s="83"/>
      <c r="D161" s="83"/>
      <c r="E161" s="83"/>
      <c r="F161" s="83"/>
      <c r="G161" s="83"/>
      <c r="H161" s="83"/>
      <c r="I161" s="83"/>
      <c r="J161" s="79"/>
      <c r="K161" s="79"/>
    </row>
    <row r="162" spans="1:11" ht="15">
      <c r="A162" s="79"/>
      <c r="B162" s="83"/>
      <c r="C162" s="83"/>
      <c r="D162" s="83"/>
      <c r="E162" s="83"/>
      <c r="F162" s="83"/>
      <c r="G162" s="83"/>
      <c r="H162" s="83"/>
      <c r="I162" s="83"/>
      <c r="J162" s="79"/>
      <c r="K162" s="79"/>
    </row>
    <row r="163" spans="1:11" ht="15">
      <c r="A163" s="79"/>
      <c r="B163" s="83"/>
      <c r="C163" s="83"/>
      <c r="D163" s="83"/>
      <c r="E163" s="83"/>
      <c r="F163" s="83"/>
      <c r="G163" s="83"/>
      <c r="H163" s="83"/>
      <c r="I163" s="83"/>
      <c r="J163" s="79"/>
      <c r="K163" s="79"/>
    </row>
    <row r="164" spans="1:11" ht="15">
      <c r="A164" s="79"/>
      <c r="B164" s="83"/>
      <c r="C164" s="83"/>
      <c r="D164" s="83"/>
      <c r="E164" s="83"/>
      <c r="F164" s="83"/>
      <c r="G164" s="83"/>
      <c r="H164" s="83"/>
      <c r="I164" s="83"/>
      <c r="J164" s="79"/>
      <c r="K164" s="79"/>
    </row>
    <row r="165" spans="1:11" ht="15">
      <c r="A165" s="79"/>
      <c r="B165" s="83"/>
      <c r="C165" s="83"/>
      <c r="D165" s="83"/>
      <c r="E165" s="83"/>
      <c r="F165" s="83"/>
      <c r="G165" s="83"/>
      <c r="H165" s="83"/>
      <c r="I165" s="83"/>
      <c r="J165" s="79"/>
      <c r="K165" s="79"/>
    </row>
    <row r="166" spans="1:11" ht="15">
      <c r="A166" s="79"/>
      <c r="B166" s="83"/>
      <c r="C166" s="83"/>
      <c r="D166" s="83"/>
      <c r="E166" s="83"/>
      <c r="F166" s="83"/>
      <c r="G166" s="83"/>
      <c r="H166" s="83"/>
      <c r="I166" s="83"/>
      <c r="J166" s="79"/>
      <c r="K166" s="79"/>
    </row>
    <row r="167" spans="1:11" ht="15">
      <c r="A167" s="79"/>
      <c r="B167" s="83"/>
      <c r="C167" s="83"/>
      <c r="D167" s="83"/>
      <c r="E167" s="83"/>
      <c r="F167" s="83"/>
      <c r="G167" s="83"/>
      <c r="H167" s="83"/>
      <c r="I167" s="83"/>
      <c r="J167" s="79"/>
      <c r="K167" s="79"/>
    </row>
    <row r="168" spans="1:11" ht="15">
      <c r="A168" s="79"/>
      <c r="B168" s="83"/>
      <c r="C168" s="83"/>
      <c r="D168" s="83"/>
      <c r="E168" s="83"/>
      <c r="F168" s="83"/>
      <c r="G168" s="83"/>
      <c r="H168" s="83"/>
      <c r="I168" s="83"/>
      <c r="J168" s="79"/>
      <c r="K168" s="79"/>
    </row>
    <row r="169" spans="1:11" ht="15">
      <c r="A169" s="79"/>
      <c r="B169" s="83"/>
      <c r="C169" s="83"/>
      <c r="D169" s="83"/>
      <c r="E169" s="83"/>
      <c r="F169" s="83"/>
      <c r="G169" s="83"/>
      <c r="H169" s="83"/>
      <c r="I169" s="83"/>
      <c r="J169" s="79"/>
      <c r="K169" s="79"/>
    </row>
    <row r="170" spans="1:11" ht="15">
      <c r="A170" s="79"/>
      <c r="B170" s="83"/>
      <c r="C170" s="83"/>
      <c r="D170" s="83"/>
      <c r="E170" s="83"/>
      <c r="F170" s="83"/>
      <c r="G170" s="83"/>
      <c r="H170" s="83"/>
      <c r="I170" s="83"/>
      <c r="J170" s="79"/>
      <c r="K170" s="79"/>
    </row>
    <row r="171" spans="1:11" ht="15">
      <c r="A171" s="79"/>
      <c r="B171" s="83"/>
      <c r="C171" s="83"/>
      <c r="D171" s="83"/>
      <c r="E171" s="83"/>
      <c r="F171" s="83"/>
      <c r="G171" s="83"/>
      <c r="H171" s="83"/>
      <c r="I171" s="83"/>
      <c r="J171" s="79"/>
      <c r="K171" s="79"/>
    </row>
    <row r="172" spans="1:11" ht="15">
      <c r="A172" s="79"/>
      <c r="B172" s="83"/>
      <c r="C172" s="83"/>
      <c r="D172" s="83"/>
      <c r="E172" s="83"/>
      <c r="F172" s="83"/>
      <c r="G172" s="83"/>
      <c r="H172" s="83"/>
      <c r="I172" s="83"/>
      <c r="J172" s="79"/>
      <c r="K172" s="79"/>
    </row>
    <row r="173" spans="1:11" ht="15">
      <c r="A173" s="79"/>
      <c r="B173" s="83"/>
      <c r="C173" s="83"/>
      <c r="D173" s="83"/>
      <c r="E173" s="83"/>
      <c r="F173" s="83"/>
      <c r="G173" s="83"/>
      <c r="H173" s="83"/>
      <c r="I173" s="83"/>
      <c r="J173" s="79"/>
      <c r="K173" s="79"/>
    </row>
    <row r="174" spans="1:11" ht="15">
      <c r="A174" s="79"/>
      <c r="B174" s="83"/>
      <c r="C174" s="83"/>
      <c r="D174" s="83"/>
      <c r="E174" s="83"/>
      <c r="F174" s="83"/>
      <c r="G174" s="83"/>
      <c r="H174" s="83"/>
      <c r="I174" s="83"/>
      <c r="J174" s="79"/>
      <c r="K174" s="79"/>
    </row>
    <row r="175" spans="1:11" ht="15">
      <c r="A175" s="79"/>
      <c r="B175" s="83"/>
      <c r="C175" s="83"/>
      <c r="D175" s="83"/>
      <c r="E175" s="83"/>
      <c r="F175" s="83"/>
      <c r="G175" s="83"/>
      <c r="H175" s="83"/>
      <c r="I175" s="83"/>
      <c r="J175" s="79"/>
      <c r="K175" s="79"/>
    </row>
    <row r="176" spans="1:11" ht="15">
      <c r="A176" s="79"/>
      <c r="B176" s="83"/>
      <c r="C176" s="83"/>
      <c r="D176" s="83"/>
      <c r="E176" s="83"/>
      <c r="F176" s="83"/>
      <c r="G176" s="83"/>
      <c r="H176" s="83"/>
      <c r="I176" s="83"/>
      <c r="J176" s="79"/>
      <c r="K176" s="79"/>
    </row>
    <row r="177" spans="1:11" ht="15">
      <c r="A177" s="79"/>
      <c r="B177" s="83"/>
      <c r="C177" s="83"/>
      <c r="D177" s="83"/>
      <c r="E177" s="83"/>
      <c r="F177" s="83"/>
      <c r="G177" s="83"/>
      <c r="H177" s="83"/>
      <c r="I177" s="83"/>
      <c r="J177" s="79"/>
      <c r="K177" s="79"/>
    </row>
    <row r="178" spans="1:11" ht="15">
      <c r="A178" s="79"/>
      <c r="B178" s="83"/>
      <c r="C178" s="83"/>
      <c r="D178" s="83"/>
      <c r="E178" s="83"/>
      <c r="F178" s="83"/>
      <c r="G178" s="83"/>
      <c r="H178" s="83"/>
      <c r="I178" s="83"/>
      <c r="J178" s="79"/>
      <c r="K178" s="79"/>
    </row>
    <row r="179" spans="1:11" ht="15">
      <c r="A179" s="79"/>
      <c r="B179" s="83"/>
      <c r="C179" s="83"/>
      <c r="D179" s="83"/>
      <c r="E179" s="83"/>
      <c r="F179" s="83"/>
      <c r="G179" s="83"/>
      <c r="H179" s="83"/>
      <c r="I179" s="83"/>
      <c r="J179" s="79"/>
      <c r="K179" s="79"/>
    </row>
    <row r="180" spans="1:11" ht="15">
      <c r="A180" s="79"/>
      <c r="B180" s="83"/>
      <c r="C180" s="83"/>
      <c r="D180" s="83"/>
      <c r="E180" s="83"/>
      <c r="F180" s="83"/>
      <c r="G180" s="83"/>
      <c r="H180" s="83"/>
      <c r="I180" s="83"/>
      <c r="J180" s="79"/>
      <c r="K180" s="79"/>
    </row>
    <row r="181" spans="1:11" ht="15">
      <c r="A181" s="79"/>
      <c r="B181" s="83"/>
      <c r="C181" s="83"/>
      <c r="D181" s="83"/>
      <c r="E181" s="83"/>
      <c r="F181" s="83"/>
      <c r="G181" s="83"/>
      <c r="H181" s="83"/>
      <c r="I181" s="83"/>
      <c r="J181" s="79"/>
      <c r="K181" s="79"/>
    </row>
    <row r="182" spans="1:11" ht="15">
      <c r="A182" s="79"/>
      <c r="B182" s="83"/>
      <c r="C182" s="83"/>
      <c r="D182" s="83"/>
      <c r="E182" s="83"/>
      <c r="F182" s="83"/>
      <c r="G182" s="83"/>
      <c r="H182" s="83"/>
      <c r="I182" s="83"/>
      <c r="J182" s="79"/>
      <c r="K182" s="79"/>
    </row>
    <row r="183" spans="1:11" ht="15">
      <c r="A183" s="79"/>
      <c r="B183" s="83"/>
      <c r="C183" s="83"/>
      <c r="D183" s="83"/>
      <c r="E183" s="83"/>
      <c r="F183" s="83"/>
      <c r="G183" s="83"/>
      <c r="H183" s="83"/>
      <c r="I183" s="83"/>
      <c r="J183" s="79"/>
      <c r="K183" s="79"/>
    </row>
    <row r="184" spans="1:11" ht="15">
      <c r="A184" s="79"/>
      <c r="B184" s="83"/>
      <c r="C184" s="83"/>
      <c r="D184" s="83"/>
      <c r="E184" s="83"/>
      <c r="F184" s="83"/>
      <c r="G184" s="83"/>
      <c r="H184" s="83"/>
      <c r="I184" s="83"/>
      <c r="J184" s="79"/>
      <c r="K184" s="79"/>
    </row>
    <row r="185" spans="1:11" ht="15">
      <c r="A185" s="79"/>
      <c r="B185" s="83"/>
      <c r="C185" s="83"/>
      <c r="D185" s="83"/>
      <c r="E185" s="83"/>
      <c r="F185" s="83"/>
      <c r="G185" s="83"/>
      <c r="H185" s="83"/>
      <c r="I185" s="83"/>
      <c r="J185" s="79"/>
      <c r="K185" s="79"/>
    </row>
    <row r="186" spans="1:11" ht="15">
      <c r="A186" s="79"/>
      <c r="B186" s="83"/>
      <c r="C186" s="83"/>
      <c r="D186" s="83"/>
      <c r="E186" s="83"/>
      <c r="F186" s="83"/>
      <c r="G186" s="83"/>
      <c r="H186" s="83"/>
      <c r="I186" s="83"/>
      <c r="J186" s="79"/>
      <c r="K186" s="79"/>
    </row>
    <row r="187" spans="1:11" ht="15">
      <c r="A187" s="79"/>
      <c r="B187" s="83"/>
      <c r="C187" s="83"/>
      <c r="D187" s="83"/>
      <c r="E187" s="83"/>
      <c r="F187" s="83"/>
      <c r="G187" s="83"/>
      <c r="H187" s="83"/>
      <c r="I187" s="83"/>
      <c r="J187" s="79"/>
      <c r="K187" s="79"/>
    </row>
    <row r="188" spans="1:11" ht="15">
      <c r="A188" s="79"/>
      <c r="B188" s="83"/>
      <c r="C188" s="83"/>
      <c r="D188" s="83"/>
      <c r="E188" s="83"/>
      <c r="F188" s="83"/>
      <c r="G188" s="83"/>
      <c r="H188" s="83"/>
      <c r="I188" s="83"/>
      <c r="J188" s="79"/>
      <c r="K188" s="79"/>
    </row>
    <row r="189" spans="1:11" ht="15">
      <c r="A189" s="79"/>
      <c r="B189" s="83"/>
      <c r="C189" s="83"/>
      <c r="D189" s="83"/>
      <c r="E189" s="83"/>
      <c r="F189" s="83"/>
      <c r="G189" s="83"/>
      <c r="H189" s="83"/>
      <c r="I189" s="83"/>
      <c r="J189" s="79"/>
      <c r="K189" s="79"/>
    </row>
    <row r="190" spans="1:11" ht="15">
      <c r="A190" s="79"/>
      <c r="B190" s="83"/>
      <c r="C190" s="83"/>
      <c r="D190" s="83"/>
      <c r="E190" s="83"/>
      <c r="F190" s="83"/>
      <c r="G190" s="83"/>
      <c r="H190" s="83"/>
      <c r="I190" s="83"/>
      <c r="J190" s="79"/>
      <c r="K190" s="79"/>
    </row>
    <row r="191" spans="1:11" ht="15">
      <c r="A191" s="79"/>
      <c r="B191" s="83"/>
      <c r="C191" s="83"/>
      <c r="D191" s="83"/>
      <c r="E191" s="83"/>
      <c r="F191" s="83"/>
      <c r="G191" s="83"/>
      <c r="H191" s="83"/>
      <c r="I191" s="83"/>
      <c r="J191" s="79"/>
      <c r="K191" s="79"/>
    </row>
    <row r="192" spans="1:11" ht="15">
      <c r="A192" s="79"/>
      <c r="B192" s="83"/>
      <c r="C192" s="83"/>
      <c r="D192" s="83"/>
      <c r="E192" s="83"/>
      <c r="F192" s="83"/>
      <c r="G192" s="83"/>
      <c r="H192" s="83"/>
      <c r="I192" s="83"/>
      <c r="J192" s="79"/>
      <c r="K192" s="79"/>
    </row>
    <row r="193" spans="1:11" ht="15">
      <c r="A193" s="79"/>
      <c r="B193" s="83"/>
      <c r="C193" s="83"/>
      <c r="D193" s="83"/>
      <c r="E193" s="83"/>
      <c r="F193" s="83"/>
      <c r="G193" s="83"/>
      <c r="H193" s="83"/>
      <c r="I193" s="83"/>
      <c r="J193" s="79"/>
      <c r="K193" s="79"/>
    </row>
    <row r="194" spans="1:11" ht="15">
      <c r="A194" s="79"/>
      <c r="B194" s="83"/>
      <c r="C194" s="83"/>
      <c r="D194" s="83"/>
      <c r="E194" s="83"/>
      <c r="F194" s="83"/>
      <c r="G194" s="83"/>
      <c r="H194" s="83"/>
      <c r="I194" s="83"/>
      <c r="J194" s="79"/>
      <c r="K194" s="79"/>
    </row>
    <row r="195" spans="1:11" ht="15">
      <c r="A195" s="79"/>
      <c r="B195" s="83"/>
      <c r="C195" s="83"/>
      <c r="D195" s="83"/>
      <c r="E195" s="83"/>
      <c r="F195" s="83"/>
      <c r="G195" s="83"/>
      <c r="H195" s="83"/>
      <c r="I195" s="83"/>
      <c r="J195" s="79"/>
      <c r="K195" s="79"/>
    </row>
    <row r="196" spans="1:11" ht="15">
      <c r="A196" s="79"/>
      <c r="B196" s="83"/>
      <c r="C196" s="83"/>
      <c r="D196" s="83"/>
      <c r="E196" s="83"/>
      <c r="F196" s="83"/>
      <c r="G196" s="83"/>
      <c r="H196" s="83"/>
      <c r="I196" s="83"/>
      <c r="J196" s="79"/>
      <c r="K196" s="79"/>
    </row>
    <row r="197" spans="1:11" ht="15">
      <c r="A197" s="79"/>
      <c r="B197" s="83"/>
      <c r="C197" s="83"/>
      <c r="D197" s="83"/>
      <c r="E197" s="83"/>
      <c r="F197" s="83"/>
      <c r="G197" s="83"/>
      <c r="H197" s="83"/>
      <c r="I197" s="83"/>
      <c r="J197" s="79"/>
      <c r="K197" s="79"/>
    </row>
    <row r="198" spans="1:11" ht="15">
      <c r="A198" s="79"/>
      <c r="B198" s="83"/>
      <c r="C198" s="83"/>
      <c r="D198" s="83"/>
      <c r="E198" s="83"/>
      <c r="F198" s="83"/>
      <c r="G198" s="83"/>
      <c r="H198" s="83"/>
      <c r="I198" s="83"/>
      <c r="J198" s="79"/>
      <c r="K198" s="79"/>
    </row>
    <row r="199" spans="1:11" ht="15">
      <c r="A199" s="79"/>
      <c r="B199" s="83"/>
      <c r="C199" s="83"/>
      <c r="D199" s="83"/>
      <c r="E199" s="83"/>
      <c r="F199" s="83"/>
      <c r="G199" s="83"/>
      <c r="H199" s="83"/>
      <c r="I199" s="83"/>
      <c r="J199" s="79"/>
      <c r="K199" s="79"/>
    </row>
    <row r="200" spans="1:11" ht="15">
      <c r="A200" s="79"/>
      <c r="B200" s="83"/>
      <c r="C200" s="83"/>
      <c r="D200" s="83"/>
      <c r="E200" s="83"/>
      <c r="F200" s="83"/>
      <c r="G200" s="83"/>
      <c r="H200" s="83"/>
      <c r="I200" s="83"/>
      <c r="J200" s="79"/>
      <c r="K200" s="79"/>
    </row>
    <row r="201" spans="1:11" ht="15">
      <c r="A201" s="79"/>
      <c r="B201" s="83"/>
      <c r="C201" s="83"/>
      <c r="D201" s="83"/>
      <c r="E201" s="83"/>
      <c r="F201" s="83"/>
      <c r="G201" s="83"/>
      <c r="H201" s="83"/>
      <c r="I201" s="83"/>
      <c r="J201" s="79"/>
      <c r="K201" s="79"/>
    </row>
    <row r="202" spans="1:11" ht="15">
      <c r="A202" s="79"/>
      <c r="B202" s="83"/>
      <c r="C202" s="83"/>
      <c r="D202" s="83"/>
      <c r="E202" s="83"/>
      <c r="F202" s="83"/>
      <c r="G202" s="83"/>
      <c r="H202" s="83"/>
      <c r="I202" s="83"/>
      <c r="J202" s="79"/>
      <c r="K202" s="79"/>
    </row>
    <row r="203" spans="1:11" ht="15">
      <c r="A203" s="79"/>
      <c r="B203" s="83"/>
      <c r="C203" s="83"/>
      <c r="D203" s="83"/>
      <c r="E203" s="83"/>
      <c r="F203" s="83"/>
      <c r="G203" s="83"/>
      <c r="H203" s="83"/>
      <c r="I203" s="83"/>
      <c r="J203" s="79"/>
      <c r="K203" s="79"/>
    </row>
    <row r="204" spans="1:11" ht="15">
      <c r="A204" s="79"/>
      <c r="B204" s="83"/>
      <c r="C204" s="83"/>
      <c r="D204" s="83"/>
      <c r="E204" s="83"/>
      <c r="F204" s="83"/>
      <c r="G204" s="83"/>
      <c r="H204" s="83"/>
      <c r="I204" s="83"/>
      <c r="J204" s="79"/>
      <c r="K204" s="79"/>
    </row>
    <row r="205" spans="1:11" ht="15">
      <c r="A205" s="79"/>
      <c r="B205" s="83"/>
      <c r="C205" s="83"/>
      <c r="D205" s="83"/>
      <c r="E205" s="83"/>
      <c r="F205" s="83"/>
      <c r="G205" s="83"/>
      <c r="H205" s="83"/>
      <c r="I205" s="83"/>
      <c r="J205" s="79"/>
      <c r="K205" s="79"/>
    </row>
    <row r="206" spans="1:11" ht="15">
      <c r="A206" s="79"/>
      <c r="B206" s="83"/>
      <c r="C206" s="83"/>
      <c r="D206" s="83"/>
      <c r="E206" s="83"/>
      <c r="F206" s="83"/>
      <c r="G206" s="83"/>
      <c r="H206" s="83"/>
      <c r="I206" s="83"/>
      <c r="J206" s="79"/>
      <c r="K206" s="79"/>
    </row>
    <row r="207" spans="1:11" ht="15">
      <c r="A207" s="79"/>
      <c r="B207" s="83"/>
      <c r="C207" s="83"/>
      <c r="D207" s="83"/>
      <c r="E207" s="83"/>
      <c r="F207" s="83"/>
      <c r="G207" s="83"/>
      <c r="H207" s="83"/>
      <c r="I207" s="83"/>
      <c r="J207" s="79"/>
      <c r="K207" s="79"/>
    </row>
    <row r="208" spans="1:11" ht="15">
      <c r="A208" s="79"/>
      <c r="B208" s="83"/>
      <c r="C208" s="83"/>
      <c r="D208" s="83"/>
      <c r="E208" s="83"/>
      <c r="F208" s="83"/>
      <c r="G208" s="83"/>
      <c r="H208" s="83"/>
      <c r="I208" s="83"/>
      <c r="J208" s="79"/>
      <c r="K208" s="79"/>
    </row>
    <row r="209" spans="1:11" ht="15">
      <c r="A209" s="79"/>
      <c r="B209" s="83"/>
      <c r="C209" s="83"/>
      <c r="D209" s="83"/>
      <c r="E209" s="83"/>
      <c r="F209" s="83"/>
      <c r="G209" s="83"/>
      <c r="H209" s="83"/>
      <c r="I209" s="83"/>
      <c r="J209" s="79"/>
      <c r="K209" s="79"/>
    </row>
    <row r="210" spans="1:11" ht="15">
      <c r="A210" s="79"/>
      <c r="B210" s="83"/>
      <c r="C210" s="83"/>
      <c r="D210" s="83"/>
      <c r="E210" s="83"/>
      <c r="F210" s="83"/>
      <c r="G210" s="83"/>
      <c r="H210" s="83"/>
      <c r="I210" s="83"/>
      <c r="J210" s="79"/>
      <c r="K210" s="79"/>
    </row>
    <row r="211" spans="1:11" ht="15">
      <c r="A211" s="79"/>
      <c r="B211" s="83"/>
      <c r="C211" s="83"/>
      <c r="D211" s="83"/>
      <c r="E211" s="83"/>
      <c r="F211" s="83"/>
      <c r="G211" s="83"/>
      <c r="H211" s="83"/>
      <c r="I211" s="83"/>
      <c r="J211" s="79"/>
      <c r="K211" s="79"/>
    </row>
    <row r="212" spans="1:11" ht="15">
      <c r="A212" s="79"/>
      <c r="B212" s="83"/>
      <c r="C212" s="83"/>
      <c r="D212" s="83"/>
      <c r="E212" s="83"/>
      <c r="F212" s="83"/>
      <c r="G212" s="83"/>
      <c r="H212" s="83"/>
      <c r="I212" s="83"/>
      <c r="J212" s="79"/>
      <c r="K212" s="79"/>
    </row>
    <row r="213" spans="1:11" ht="15">
      <c r="A213" s="79"/>
      <c r="B213" s="83"/>
      <c r="C213" s="83"/>
      <c r="D213" s="83"/>
      <c r="E213" s="83"/>
      <c r="F213" s="83"/>
      <c r="G213" s="83"/>
      <c r="H213" s="83"/>
      <c r="I213" s="83"/>
      <c r="J213" s="79"/>
      <c r="K213" s="79"/>
    </row>
    <row r="214" spans="1:11" ht="15">
      <c r="A214" s="79"/>
      <c r="B214" s="83"/>
      <c r="C214" s="83"/>
      <c r="D214" s="83"/>
      <c r="E214" s="83"/>
      <c r="F214" s="83"/>
      <c r="G214" s="83"/>
      <c r="H214" s="83"/>
      <c r="I214" s="83"/>
      <c r="J214" s="79"/>
      <c r="K214" s="79"/>
    </row>
    <row r="215" spans="1:11" ht="15">
      <c r="A215" s="79"/>
      <c r="B215" s="83"/>
      <c r="C215" s="83"/>
      <c r="D215" s="83"/>
      <c r="E215" s="83"/>
      <c r="F215" s="83"/>
      <c r="G215" s="83"/>
      <c r="H215" s="83"/>
      <c r="I215" s="83"/>
      <c r="J215" s="79"/>
      <c r="K215" s="79"/>
    </row>
    <row r="216" spans="1:11" ht="15">
      <c r="A216" s="79"/>
      <c r="B216" s="83"/>
      <c r="C216" s="83"/>
      <c r="D216" s="83"/>
      <c r="E216" s="83"/>
      <c r="F216" s="83"/>
      <c r="G216" s="83"/>
      <c r="H216" s="83"/>
      <c r="I216" s="83"/>
      <c r="J216" s="79"/>
      <c r="K216" s="79"/>
    </row>
    <row r="217" spans="1:11" ht="15">
      <c r="A217" s="79"/>
      <c r="B217" s="83"/>
      <c r="C217" s="83"/>
      <c r="D217" s="83"/>
      <c r="E217" s="83"/>
      <c r="F217" s="83"/>
      <c r="G217" s="83"/>
      <c r="H217" s="83"/>
      <c r="I217" s="83"/>
      <c r="J217" s="79"/>
      <c r="K217" s="79"/>
    </row>
    <row r="218" spans="1:11" ht="15">
      <c r="A218" s="79"/>
      <c r="B218" s="83"/>
      <c r="C218" s="83"/>
      <c r="D218" s="83"/>
      <c r="E218" s="83"/>
      <c r="F218" s="83"/>
      <c r="G218" s="83"/>
      <c r="H218" s="83"/>
      <c r="I218" s="83"/>
      <c r="J218" s="79"/>
      <c r="K218" s="79"/>
    </row>
    <row r="219" spans="1:11" ht="15">
      <c r="A219" s="79"/>
      <c r="B219" s="83"/>
      <c r="C219" s="83"/>
      <c r="D219" s="83"/>
      <c r="E219" s="83"/>
      <c r="F219" s="83"/>
      <c r="G219" s="83"/>
      <c r="H219" s="83"/>
      <c r="I219" s="83"/>
      <c r="J219" s="79"/>
      <c r="K219" s="79"/>
    </row>
    <row r="220" spans="1:11" ht="15">
      <c r="A220" s="79"/>
      <c r="B220" s="83"/>
      <c r="C220" s="83"/>
      <c r="D220" s="83"/>
      <c r="E220" s="83"/>
      <c r="F220" s="83"/>
      <c r="G220" s="83"/>
      <c r="H220" s="83"/>
      <c r="I220" s="83"/>
      <c r="J220" s="79"/>
      <c r="K220" s="79"/>
    </row>
    <row r="221" spans="1:11" ht="15">
      <c r="A221" s="79"/>
      <c r="B221" s="83"/>
      <c r="C221" s="83"/>
      <c r="D221" s="83"/>
      <c r="E221" s="83"/>
      <c r="F221" s="83"/>
      <c r="G221" s="83"/>
      <c r="H221" s="83"/>
      <c r="I221" s="83"/>
      <c r="J221" s="79"/>
      <c r="K221" s="79"/>
    </row>
    <row r="222" spans="1:11" ht="15">
      <c r="A222" s="79"/>
      <c r="B222" s="83"/>
      <c r="C222" s="83"/>
      <c r="D222" s="83"/>
      <c r="E222" s="83"/>
      <c r="F222" s="83"/>
      <c r="G222" s="83"/>
      <c r="H222" s="83"/>
      <c r="I222" s="83"/>
      <c r="J222" s="79"/>
      <c r="K222" s="79"/>
    </row>
    <row r="223" spans="1:11" ht="15">
      <c r="A223" s="79"/>
      <c r="B223" s="83"/>
      <c r="C223" s="83"/>
      <c r="D223" s="83"/>
      <c r="E223" s="83"/>
      <c r="F223" s="83"/>
      <c r="G223" s="83"/>
      <c r="H223" s="83"/>
      <c r="I223" s="83"/>
      <c r="J223" s="79"/>
      <c r="K223" s="79"/>
    </row>
    <row r="224" spans="1:11" ht="15">
      <c r="A224" s="79"/>
      <c r="B224" s="83"/>
      <c r="C224" s="83"/>
      <c r="D224" s="83"/>
      <c r="E224" s="83"/>
      <c r="F224" s="83"/>
      <c r="G224" s="83"/>
      <c r="H224" s="83"/>
      <c r="I224" s="83"/>
      <c r="J224" s="79"/>
      <c r="K224" s="79"/>
    </row>
    <row r="225" spans="1:11" ht="15">
      <c r="A225" s="79"/>
      <c r="B225" s="83"/>
      <c r="C225" s="83"/>
      <c r="D225" s="83"/>
      <c r="E225" s="83"/>
      <c r="F225" s="83"/>
      <c r="G225" s="83"/>
      <c r="H225" s="83"/>
      <c r="I225" s="83"/>
      <c r="J225" s="79"/>
      <c r="K225" s="79"/>
    </row>
    <row r="226" spans="1:11" ht="15">
      <c r="A226" s="79"/>
      <c r="B226" s="83"/>
      <c r="C226" s="83"/>
      <c r="D226" s="83"/>
      <c r="E226" s="83"/>
      <c r="F226" s="83"/>
      <c r="G226" s="83"/>
      <c r="H226" s="83"/>
      <c r="I226" s="83"/>
      <c r="J226" s="79"/>
      <c r="K226" s="79"/>
    </row>
    <row r="227" spans="1:11" ht="15">
      <c r="A227" s="79"/>
      <c r="B227" s="83"/>
      <c r="C227" s="83"/>
      <c r="D227" s="83"/>
      <c r="E227" s="83"/>
      <c r="F227" s="83"/>
      <c r="G227" s="83"/>
      <c r="H227" s="83"/>
      <c r="I227" s="83"/>
      <c r="J227" s="79"/>
      <c r="K227" s="79"/>
    </row>
    <row r="228" spans="1:11" ht="15">
      <c r="A228" s="79"/>
      <c r="B228" s="83"/>
      <c r="C228" s="83"/>
      <c r="D228" s="83"/>
      <c r="E228" s="83"/>
      <c r="F228" s="83"/>
      <c r="G228" s="83"/>
      <c r="H228" s="83"/>
      <c r="I228" s="83"/>
      <c r="J228" s="79"/>
      <c r="K228" s="79"/>
    </row>
    <row r="229" spans="1:11" ht="15">
      <c r="A229" s="79"/>
      <c r="B229" s="83"/>
      <c r="C229" s="83"/>
      <c r="D229" s="83"/>
      <c r="E229" s="83"/>
      <c r="F229" s="83"/>
      <c r="G229" s="83"/>
      <c r="H229" s="83"/>
      <c r="I229" s="83"/>
      <c r="J229" s="79"/>
      <c r="K229" s="79"/>
    </row>
    <row r="230" spans="1:11" ht="15">
      <c r="A230" s="79"/>
      <c r="B230" s="83"/>
      <c r="C230" s="83"/>
      <c r="D230" s="83"/>
      <c r="E230" s="83"/>
      <c r="F230" s="83"/>
      <c r="G230" s="83"/>
      <c r="H230" s="83"/>
      <c r="I230" s="83"/>
      <c r="J230" s="79"/>
      <c r="K230" s="79"/>
    </row>
    <row r="231" spans="1:11" ht="15">
      <c r="A231" s="79"/>
      <c r="B231" s="83"/>
      <c r="C231" s="83"/>
      <c r="D231" s="83"/>
      <c r="E231" s="83"/>
      <c r="F231" s="83"/>
      <c r="G231" s="83"/>
      <c r="H231" s="83"/>
      <c r="I231" s="83"/>
      <c r="J231" s="79"/>
      <c r="K231" s="79"/>
    </row>
    <row r="232" spans="1:11" ht="15">
      <c r="A232" s="79"/>
      <c r="B232" s="83"/>
      <c r="C232" s="83"/>
      <c r="D232" s="83"/>
      <c r="E232" s="83"/>
      <c r="F232" s="83"/>
      <c r="G232" s="83"/>
      <c r="H232" s="83"/>
      <c r="I232" s="83"/>
      <c r="J232" s="79"/>
      <c r="K232" s="79"/>
    </row>
    <row r="233" spans="1:11" ht="15">
      <c r="A233" s="79"/>
      <c r="B233" s="83"/>
      <c r="C233" s="83"/>
      <c r="D233" s="83"/>
      <c r="E233" s="83"/>
      <c r="F233" s="83"/>
      <c r="G233" s="83"/>
      <c r="H233" s="83"/>
      <c r="I233" s="83"/>
      <c r="J233" s="79"/>
      <c r="K233" s="79"/>
    </row>
    <row r="234" spans="1:11" ht="15">
      <c r="A234" s="79"/>
      <c r="B234" s="83"/>
      <c r="C234" s="83"/>
      <c r="D234" s="83"/>
      <c r="E234" s="83"/>
      <c r="F234" s="83"/>
      <c r="G234" s="83"/>
      <c r="H234" s="83"/>
      <c r="I234" s="83"/>
      <c r="J234" s="79"/>
      <c r="K234" s="79"/>
    </row>
    <row r="235" spans="1:11" ht="15">
      <c r="A235" s="79"/>
      <c r="B235" s="83"/>
      <c r="C235" s="83"/>
      <c r="D235" s="83"/>
      <c r="E235" s="83"/>
      <c r="F235" s="83"/>
      <c r="G235" s="83"/>
      <c r="H235" s="83"/>
      <c r="I235" s="83"/>
      <c r="J235" s="79"/>
      <c r="K235" s="79"/>
    </row>
    <row r="236" spans="1:11" ht="15">
      <c r="A236" s="79"/>
      <c r="B236" s="83"/>
      <c r="C236" s="83"/>
      <c r="D236" s="83"/>
      <c r="E236" s="83"/>
      <c r="F236" s="83"/>
      <c r="G236" s="83"/>
      <c r="H236" s="83"/>
      <c r="I236" s="83"/>
      <c r="J236" s="79"/>
      <c r="K236" s="79"/>
    </row>
    <row r="237" spans="1:11" ht="15">
      <c r="A237" s="79"/>
      <c r="B237" s="83"/>
      <c r="C237" s="83"/>
      <c r="D237" s="83"/>
      <c r="E237" s="83"/>
      <c r="F237" s="83"/>
      <c r="G237" s="83"/>
      <c r="H237" s="83"/>
      <c r="I237" s="83"/>
      <c r="J237" s="79"/>
      <c r="K237" s="79"/>
    </row>
    <row r="238" spans="1:11" ht="15">
      <c r="A238" s="79"/>
      <c r="B238" s="83"/>
      <c r="C238" s="83"/>
      <c r="D238" s="83"/>
      <c r="E238" s="83"/>
      <c r="F238" s="83"/>
      <c r="G238" s="83"/>
      <c r="H238" s="83"/>
      <c r="I238" s="83"/>
      <c r="J238" s="79"/>
      <c r="K238" s="79"/>
    </row>
    <row r="239" spans="1:11" ht="15">
      <c r="A239" s="79"/>
      <c r="B239" s="83"/>
      <c r="C239" s="83"/>
      <c r="D239" s="83"/>
      <c r="E239" s="83"/>
      <c r="F239" s="83"/>
      <c r="G239" s="83"/>
      <c r="H239" s="83"/>
      <c r="I239" s="83"/>
      <c r="J239" s="79"/>
      <c r="K239" s="79"/>
    </row>
    <row r="240" spans="1:11" ht="15">
      <c r="A240" s="79"/>
      <c r="B240" s="83"/>
      <c r="C240" s="83"/>
      <c r="D240" s="83"/>
      <c r="E240" s="83"/>
      <c r="F240" s="83"/>
      <c r="G240" s="83"/>
      <c r="H240" s="83"/>
      <c r="I240" s="83"/>
      <c r="J240" s="79"/>
      <c r="K240" s="79"/>
    </row>
    <row r="241" spans="1:11" ht="15">
      <c r="A241" s="79"/>
      <c r="B241" s="83"/>
      <c r="C241" s="83"/>
      <c r="D241" s="83"/>
      <c r="E241" s="83"/>
      <c r="F241" s="83"/>
      <c r="G241" s="83"/>
      <c r="H241" s="83"/>
      <c r="I241" s="83"/>
      <c r="J241" s="79"/>
      <c r="K241" s="79"/>
    </row>
    <row r="242" spans="1:11" ht="15">
      <c r="A242" s="79"/>
      <c r="B242" s="83"/>
      <c r="C242" s="83"/>
      <c r="D242" s="83"/>
      <c r="E242" s="83"/>
      <c r="F242" s="83"/>
      <c r="G242" s="83"/>
      <c r="H242" s="83"/>
      <c r="I242" s="83"/>
      <c r="J242" s="79"/>
      <c r="K242" s="79"/>
    </row>
    <row r="243" spans="1:11" ht="15">
      <c r="A243" s="79"/>
      <c r="B243" s="83"/>
      <c r="C243" s="83"/>
      <c r="D243" s="83"/>
      <c r="E243" s="83"/>
      <c r="F243" s="83"/>
      <c r="G243" s="83"/>
      <c r="H243" s="83"/>
      <c r="I243" s="83"/>
      <c r="J243" s="79"/>
      <c r="K243" s="79"/>
    </row>
    <row r="244" spans="1:11" ht="15">
      <c r="A244" s="79"/>
      <c r="B244" s="83"/>
      <c r="C244" s="83"/>
      <c r="D244" s="83"/>
      <c r="E244" s="83"/>
      <c r="F244" s="83"/>
      <c r="G244" s="83"/>
      <c r="H244" s="83"/>
      <c r="I244" s="83"/>
      <c r="J244" s="79"/>
      <c r="K244" s="79"/>
    </row>
    <row r="245" spans="1:11" ht="15">
      <c r="A245" s="79"/>
      <c r="B245" s="83"/>
      <c r="C245" s="83"/>
      <c r="D245" s="83"/>
      <c r="E245" s="83"/>
      <c r="F245" s="83"/>
      <c r="G245" s="83"/>
      <c r="H245" s="83"/>
      <c r="I245" s="83"/>
      <c r="J245" s="79"/>
      <c r="K245" s="79"/>
    </row>
    <row r="246" spans="1:11" ht="15">
      <c r="A246" s="79"/>
      <c r="B246" s="83"/>
      <c r="C246" s="83"/>
      <c r="D246" s="83"/>
      <c r="E246" s="83"/>
      <c r="F246" s="83"/>
      <c r="G246" s="83"/>
      <c r="H246" s="83"/>
      <c r="I246" s="83"/>
      <c r="J246" s="79"/>
      <c r="K246" s="79"/>
    </row>
    <row r="247" spans="1:11" ht="15">
      <c r="A247" s="79"/>
      <c r="B247" s="83"/>
      <c r="C247" s="83"/>
      <c r="D247" s="83"/>
      <c r="E247" s="83"/>
      <c r="F247" s="83"/>
      <c r="G247" s="83"/>
      <c r="H247" s="83"/>
      <c r="I247" s="83"/>
      <c r="J247" s="79"/>
      <c r="K247" s="79"/>
    </row>
    <row r="248" spans="1:11" ht="15">
      <c r="A248" s="79"/>
      <c r="B248" s="83"/>
      <c r="C248" s="83"/>
      <c r="D248" s="83"/>
      <c r="E248" s="83"/>
      <c r="F248" s="83"/>
      <c r="G248" s="83"/>
      <c r="H248" s="83"/>
      <c r="I248" s="83"/>
      <c r="J248" s="79"/>
      <c r="K248" s="79"/>
    </row>
    <row r="249" spans="1:11" ht="15">
      <c r="A249" s="79"/>
      <c r="B249" s="83"/>
      <c r="C249" s="83"/>
      <c r="D249" s="83"/>
      <c r="E249" s="83"/>
      <c r="F249" s="83"/>
      <c r="G249" s="83"/>
      <c r="H249" s="83"/>
      <c r="I249" s="83"/>
      <c r="J249" s="79"/>
      <c r="K249" s="79"/>
    </row>
    <row r="250" spans="1:11" ht="15">
      <c r="A250" s="79"/>
      <c r="B250" s="83"/>
      <c r="C250" s="83"/>
      <c r="D250" s="83"/>
      <c r="E250" s="83"/>
      <c r="F250" s="83"/>
      <c r="G250" s="83"/>
      <c r="H250" s="83"/>
      <c r="I250" s="83"/>
      <c r="J250" s="79"/>
      <c r="K250" s="79"/>
    </row>
    <row r="251" spans="1:11" ht="15">
      <c r="A251" s="79"/>
      <c r="B251" s="83"/>
      <c r="C251" s="83"/>
      <c r="D251" s="83"/>
      <c r="E251" s="83"/>
      <c r="F251" s="83"/>
      <c r="G251" s="83"/>
      <c r="H251" s="83"/>
      <c r="I251" s="83"/>
      <c r="J251" s="79"/>
      <c r="K251" s="79"/>
    </row>
    <row r="252" spans="1:11" ht="15">
      <c r="A252" s="79"/>
      <c r="B252" s="83"/>
      <c r="C252" s="83"/>
      <c r="D252" s="83"/>
      <c r="E252" s="83"/>
      <c r="F252" s="83"/>
      <c r="G252" s="83"/>
      <c r="H252" s="83"/>
      <c r="I252" s="83"/>
      <c r="J252" s="79"/>
      <c r="K252" s="79"/>
    </row>
    <row r="253" spans="1:11" ht="15">
      <c r="A253" s="79"/>
      <c r="B253" s="83"/>
      <c r="C253" s="83"/>
      <c r="D253" s="83"/>
      <c r="E253" s="83"/>
      <c r="F253" s="83"/>
      <c r="G253" s="83"/>
      <c r="H253" s="83"/>
      <c r="I253" s="83"/>
      <c r="J253" s="79"/>
      <c r="K253" s="79"/>
    </row>
    <row r="254" spans="1:11" ht="15">
      <c r="A254" s="79"/>
      <c r="B254" s="83"/>
      <c r="C254" s="83"/>
      <c r="D254" s="83"/>
      <c r="E254" s="83"/>
      <c r="F254" s="83"/>
      <c r="G254" s="83"/>
      <c r="H254" s="83"/>
      <c r="I254" s="83"/>
      <c r="J254" s="79"/>
      <c r="K254" s="79"/>
    </row>
    <row r="255" spans="1:11" ht="15">
      <c r="A255" s="79"/>
      <c r="B255" s="83"/>
      <c r="C255" s="83"/>
      <c r="D255" s="83"/>
      <c r="E255" s="83"/>
      <c r="F255" s="83"/>
      <c r="G255" s="83"/>
      <c r="H255" s="83"/>
      <c r="I255" s="83"/>
      <c r="J255" s="79"/>
      <c r="K255" s="79"/>
    </row>
    <row r="256" spans="1:11" ht="15">
      <c r="A256" s="79"/>
      <c r="B256" s="83"/>
      <c r="C256" s="83"/>
      <c r="D256" s="83"/>
      <c r="E256" s="83"/>
      <c r="F256" s="83"/>
      <c r="G256" s="83"/>
      <c r="H256" s="83"/>
      <c r="I256" s="83"/>
      <c r="J256" s="79"/>
      <c r="K256" s="79"/>
    </row>
    <row r="257" spans="1:11" ht="15">
      <c r="A257" s="79"/>
      <c r="B257" s="83"/>
      <c r="C257" s="83"/>
      <c r="D257" s="83"/>
      <c r="E257" s="83"/>
      <c r="F257" s="83"/>
      <c r="G257" s="83"/>
      <c r="H257" s="83"/>
      <c r="I257" s="83"/>
      <c r="J257" s="79"/>
      <c r="K257" s="79"/>
    </row>
    <row r="258" spans="1:11" ht="15">
      <c r="A258" s="79"/>
      <c r="B258" s="83"/>
      <c r="C258" s="83"/>
      <c r="D258" s="83"/>
      <c r="E258" s="83"/>
      <c r="F258" s="83"/>
      <c r="G258" s="83"/>
      <c r="H258" s="83"/>
      <c r="I258" s="83"/>
      <c r="J258" s="79"/>
      <c r="K258" s="79"/>
    </row>
    <row r="259" spans="1:11" ht="15">
      <c r="A259" s="79"/>
      <c r="B259" s="83"/>
      <c r="C259" s="83"/>
      <c r="D259" s="83"/>
      <c r="E259" s="83"/>
      <c r="F259" s="83"/>
      <c r="G259" s="83"/>
      <c r="H259" s="83"/>
      <c r="I259" s="83"/>
      <c r="J259" s="79"/>
      <c r="K259" s="79"/>
    </row>
    <row r="260" spans="1:11" ht="15">
      <c r="A260" s="79"/>
      <c r="B260" s="83"/>
      <c r="C260" s="83"/>
      <c r="D260" s="83"/>
      <c r="E260" s="83"/>
      <c r="F260" s="83"/>
      <c r="G260" s="83"/>
      <c r="H260" s="83"/>
      <c r="I260" s="83"/>
      <c r="J260" s="79"/>
      <c r="K260" s="79"/>
    </row>
    <row r="261" spans="1:11" ht="15">
      <c r="A261" s="79"/>
      <c r="B261" s="83"/>
      <c r="C261" s="83"/>
      <c r="D261" s="83"/>
      <c r="E261" s="83"/>
      <c r="F261" s="83"/>
      <c r="G261" s="83"/>
      <c r="H261" s="83"/>
      <c r="I261" s="83"/>
      <c r="J261" s="79"/>
      <c r="K261" s="79"/>
    </row>
    <row r="262" spans="1:11" ht="15">
      <c r="A262" s="79"/>
      <c r="B262" s="83"/>
      <c r="C262" s="83"/>
      <c r="D262" s="83"/>
      <c r="E262" s="83"/>
      <c r="F262" s="83"/>
      <c r="G262" s="83"/>
      <c r="H262" s="83"/>
      <c r="I262" s="83"/>
      <c r="J262" s="79"/>
      <c r="K262" s="79"/>
    </row>
    <row r="263" spans="1:11" ht="15">
      <c r="A263" s="79"/>
      <c r="B263" s="83"/>
      <c r="C263" s="83"/>
      <c r="D263" s="83"/>
      <c r="E263" s="83"/>
      <c r="F263" s="83"/>
      <c r="G263" s="83"/>
      <c r="H263" s="83"/>
      <c r="I263" s="83"/>
      <c r="J263" s="79"/>
      <c r="K263" s="79"/>
    </row>
    <row r="264" spans="1:11" ht="15">
      <c r="A264" s="79"/>
      <c r="B264" s="83"/>
      <c r="C264" s="83"/>
      <c r="D264" s="83"/>
      <c r="E264" s="83"/>
      <c r="F264" s="83"/>
      <c r="G264" s="83"/>
      <c r="H264" s="83"/>
      <c r="I264" s="83"/>
      <c r="J264" s="79"/>
      <c r="K264" s="79"/>
    </row>
    <row r="265" spans="1:11" ht="15">
      <c r="A265" s="79"/>
      <c r="B265" s="83"/>
      <c r="C265" s="83"/>
      <c r="D265" s="83"/>
      <c r="E265" s="83"/>
      <c r="F265" s="83"/>
      <c r="G265" s="83"/>
      <c r="H265" s="83"/>
      <c r="I265" s="83"/>
      <c r="J265" s="79"/>
      <c r="K265" s="79"/>
    </row>
    <row r="266" spans="1:11" ht="15">
      <c r="A266" s="79"/>
      <c r="B266" s="83"/>
      <c r="C266" s="83"/>
      <c r="D266" s="83"/>
      <c r="E266" s="83"/>
      <c r="F266" s="83"/>
      <c r="G266" s="83"/>
      <c r="H266" s="83"/>
      <c r="I266" s="83"/>
      <c r="J266" s="79"/>
      <c r="K266" s="79"/>
    </row>
    <row r="267" spans="1:11" ht="15">
      <c r="A267" s="79"/>
      <c r="B267" s="83"/>
      <c r="C267" s="83"/>
      <c r="D267" s="83"/>
      <c r="E267" s="83"/>
      <c r="F267" s="83"/>
      <c r="G267" s="83"/>
      <c r="H267" s="83"/>
      <c r="I267" s="83"/>
      <c r="J267" s="79"/>
      <c r="K267" s="79"/>
    </row>
    <row r="268" spans="1:11" ht="15">
      <c r="A268" s="79"/>
      <c r="B268" s="83"/>
      <c r="C268" s="83"/>
      <c r="D268" s="83"/>
      <c r="E268" s="83"/>
      <c r="F268" s="83"/>
      <c r="G268" s="83"/>
      <c r="H268" s="83"/>
      <c r="I268" s="83"/>
      <c r="J268" s="79"/>
      <c r="K268" s="79"/>
    </row>
    <row r="269" spans="1:11" ht="15">
      <c r="A269" s="79"/>
      <c r="B269" s="83"/>
      <c r="C269" s="83"/>
      <c r="D269" s="83"/>
      <c r="E269" s="83"/>
      <c r="F269" s="83"/>
      <c r="G269" s="83"/>
      <c r="H269" s="83"/>
      <c r="I269" s="83"/>
      <c r="J269" s="79"/>
      <c r="K269" s="79"/>
    </row>
    <row r="270" spans="1:11" ht="15">
      <c r="A270" s="79"/>
      <c r="B270" s="83"/>
      <c r="C270" s="83"/>
      <c r="D270" s="83"/>
      <c r="E270" s="83"/>
      <c r="F270" s="83"/>
      <c r="G270" s="83"/>
      <c r="H270" s="83"/>
      <c r="I270" s="83"/>
      <c r="J270" s="79"/>
      <c r="K270" s="79"/>
    </row>
    <row r="271" spans="1:11" ht="15">
      <c r="A271" s="79"/>
      <c r="B271" s="83"/>
      <c r="C271" s="83"/>
      <c r="D271" s="83"/>
      <c r="E271" s="83"/>
      <c r="F271" s="83"/>
      <c r="G271" s="83"/>
      <c r="H271" s="83"/>
      <c r="I271" s="83"/>
      <c r="J271" s="79"/>
      <c r="K271" s="79"/>
    </row>
    <row r="272" spans="1:11" ht="15">
      <c r="A272" s="79"/>
      <c r="B272" s="83"/>
      <c r="C272" s="83"/>
      <c r="D272" s="83"/>
      <c r="E272" s="83"/>
      <c r="F272" s="83"/>
      <c r="G272" s="83"/>
      <c r="H272" s="83"/>
      <c r="I272" s="83"/>
      <c r="J272" s="79"/>
      <c r="K272" s="79"/>
    </row>
    <row r="273" spans="1:11" ht="15">
      <c r="A273" s="79"/>
      <c r="B273" s="83"/>
      <c r="C273" s="83"/>
      <c r="D273" s="83"/>
      <c r="E273" s="83"/>
      <c r="F273" s="83"/>
      <c r="G273" s="83"/>
      <c r="H273" s="83"/>
      <c r="I273" s="83"/>
      <c r="J273" s="79"/>
      <c r="K273" s="79"/>
    </row>
    <row r="274" spans="1:11" ht="15">
      <c r="A274" s="79"/>
      <c r="B274" s="83"/>
      <c r="C274" s="83"/>
      <c r="D274" s="83"/>
      <c r="E274" s="83"/>
      <c r="F274" s="83"/>
      <c r="G274" s="83"/>
      <c r="H274" s="83"/>
      <c r="I274" s="83"/>
      <c r="J274" s="79"/>
      <c r="K274" s="79"/>
    </row>
    <row r="275" spans="1:11" ht="15">
      <c r="A275" s="79"/>
      <c r="B275" s="83"/>
      <c r="C275" s="83"/>
      <c r="D275" s="83"/>
      <c r="E275" s="83"/>
      <c r="F275" s="83"/>
      <c r="G275" s="83"/>
      <c r="H275" s="83"/>
      <c r="I275" s="83"/>
      <c r="J275" s="79"/>
      <c r="K275" s="79"/>
    </row>
    <row r="276" spans="1:11" ht="15">
      <c r="A276" s="79"/>
      <c r="B276" s="83"/>
      <c r="C276" s="83"/>
      <c r="D276" s="83"/>
      <c r="E276" s="83"/>
      <c r="F276" s="83"/>
      <c r="G276" s="83"/>
      <c r="H276" s="83"/>
      <c r="I276" s="83"/>
      <c r="J276" s="79"/>
      <c r="K276" s="79"/>
    </row>
    <row r="277" spans="1:11" ht="15">
      <c r="A277" s="79"/>
      <c r="B277" s="83"/>
      <c r="C277" s="83"/>
      <c r="D277" s="83"/>
      <c r="E277" s="83"/>
      <c r="F277" s="83"/>
      <c r="G277" s="83"/>
      <c r="H277" s="83"/>
      <c r="I277" s="83"/>
      <c r="J277" s="79"/>
      <c r="K277" s="79"/>
    </row>
    <row r="278" spans="1:11" ht="15">
      <c r="A278" s="79"/>
      <c r="B278" s="83"/>
      <c r="C278" s="83"/>
      <c r="D278" s="83"/>
      <c r="E278" s="83"/>
      <c r="F278" s="83"/>
      <c r="G278" s="83"/>
      <c r="H278" s="83"/>
      <c r="I278" s="83"/>
      <c r="J278" s="79"/>
      <c r="K278" s="79"/>
    </row>
    <row r="279" spans="1:11" ht="15">
      <c r="A279" s="79"/>
      <c r="B279" s="83"/>
      <c r="C279" s="83"/>
      <c r="D279" s="83"/>
      <c r="E279" s="83"/>
      <c r="F279" s="83"/>
      <c r="G279" s="83"/>
      <c r="H279" s="83"/>
      <c r="I279" s="83"/>
      <c r="J279" s="79"/>
      <c r="K279" s="79"/>
    </row>
    <row r="280" spans="1:11" ht="15">
      <c r="A280" s="79"/>
      <c r="B280" s="83"/>
      <c r="C280" s="83"/>
      <c r="D280" s="83"/>
      <c r="E280" s="83"/>
      <c r="F280" s="83"/>
      <c r="G280" s="83"/>
      <c r="H280" s="83"/>
      <c r="I280" s="83"/>
      <c r="J280" s="79"/>
      <c r="K280" s="79"/>
    </row>
    <row r="281" spans="1:11" ht="15">
      <c r="A281" s="79"/>
      <c r="B281" s="83"/>
      <c r="C281" s="83"/>
      <c r="D281" s="83"/>
      <c r="E281" s="83"/>
      <c r="F281" s="83"/>
      <c r="G281" s="83"/>
      <c r="H281" s="83"/>
      <c r="I281" s="83"/>
      <c r="J281" s="79"/>
      <c r="K281" s="79"/>
    </row>
    <row r="282" spans="1:11" ht="15">
      <c r="A282" s="79"/>
      <c r="B282" s="83"/>
      <c r="C282" s="83"/>
      <c r="D282" s="83"/>
      <c r="E282" s="83"/>
      <c r="F282" s="83"/>
      <c r="G282" s="83"/>
      <c r="H282" s="83"/>
      <c r="I282" s="83"/>
      <c r="J282" s="79"/>
      <c r="K282" s="79"/>
    </row>
    <row r="283" spans="1:11" ht="15">
      <c r="A283" s="79"/>
      <c r="B283" s="83"/>
      <c r="C283" s="83"/>
      <c r="D283" s="83"/>
      <c r="E283" s="83"/>
      <c r="F283" s="83"/>
      <c r="G283" s="83"/>
      <c r="H283" s="83"/>
      <c r="I283" s="83"/>
      <c r="J283" s="79"/>
      <c r="K283" s="79"/>
    </row>
    <row r="284" spans="1:11" ht="15">
      <c r="A284" s="79"/>
      <c r="B284" s="83"/>
      <c r="C284" s="83"/>
      <c r="D284" s="83"/>
      <c r="E284" s="83"/>
      <c r="F284" s="83"/>
      <c r="G284" s="83"/>
      <c r="H284" s="83"/>
      <c r="I284" s="83"/>
      <c r="J284" s="79"/>
      <c r="K284" s="79"/>
    </row>
    <row r="285" spans="1:11" ht="15">
      <c r="A285" s="79"/>
      <c r="B285" s="83"/>
      <c r="C285" s="83"/>
      <c r="D285" s="83"/>
      <c r="E285" s="83"/>
      <c r="F285" s="83"/>
      <c r="G285" s="83"/>
      <c r="H285" s="83"/>
      <c r="I285" s="83"/>
      <c r="J285" s="79"/>
      <c r="K285" s="79"/>
    </row>
    <row r="286" spans="1:11" ht="15">
      <c r="A286" s="79"/>
      <c r="B286" s="83"/>
      <c r="C286" s="83"/>
      <c r="D286" s="83"/>
      <c r="E286" s="83"/>
      <c r="F286" s="83"/>
      <c r="G286" s="83"/>
      <c r="H286" s="83"/>
      <c r="I286" s="83"/>
      <c r="J286" s="79"/>
      <c r="K286" s="79"/>
    </row>
    <row r="287" spans="1:11" ht="15">
      <c r="A287" s="79"/>
      <c r="B287" s="83"/>
      <c r="C287" s="83"/>
      <c r="D287" s="83"/>
      <c r="E287" s="83"/>
      <c r="F287" s="83"/>
      <c r="G287" s="83"/>
      <c r="H287" s="83"/>
      <c r="I287" s="83"/>
      <c r="J287" s="79"/>
      <c r="K287" s="79"/>
    </row>
    <row r="288" spans="1:11" ht="15">
      <c r="A288" s="79"/>
      <c r="B288" s="83"/>
      <c r="C288" s="83"/>
      <c r="D288" s="83"/>
      <c r="E288" s="83"/>
      <c r="F288" s="83"/>
      <c r="G288" s="83"/>
      <c r="H288" s="83"/>
      <c r="I288" s="83"/>
      <c r="J288" s="79"/>
      <c r="K288" s="79"/>
    </row>
    <row r="289" spans="1:11" ht="15">
      <c r="A289" s="79"/>
      <c r="B289" s="83"/>
      <c r="C289" s="83"/>
      <c r="D289" s="83"/>
      <c r="E289" s="83"/>
      <c r="F289" s="83"/>
      <c r="G289" s="83"/>
      <c r="H289" s="83"/>
      <c r="I289" s="83"/>
      <c r="J289" s="79"/>
      <c r="K289" s="79"/>
    </row>
    <row r="290" spans="1:11" ht="15">
      <c r="A290" s="79"/>
      <c r="B290" s="83"/>
      <c r="C290" s="83"/>
      <c r="D290" s="83"/>
      <c r="E290" s="83"/>
      <c r="F290" s="83"/>
      <c r="G290" s="83"/>
      <c r="H290" s="83"/>
      <c r="I290" s="83"/>
      <c r="J290" s="79"/>
      <c r="K290" s="79"/>
    </row>
    <row r="291" spans="1:11" ht="15">
      <c r="A291" s="79"/>
      <c r="B291" s="83"/>
      <c r="C291" s="83"/>
      <c r="D291" s="83"/>
      <c r="E291" s="83"/>
      <c r="F291" s="83"/>
      <c r="G291" s="83"/>
      <c r="H291" s="83"/>
      <c r="I291" s="83"/>
      <c r="J291" s="79"/>
      <c r="K291" s="79"/>
    </row>
    <row r="292" spans="1:11" ht="15">
      <c r="A292" s="79"/>
      <c r="B292" s="83"/>
      <c r="C292" s="83"/>
      <c r="D292" s="83"/>
      <c r="E292" s="83"/>
      <c r="F292" s="83"/>
      <c r="G292" s="83"/>
      <c r="H292" s="83"/>
      <c r="I292" s="83"/>
      <c r="J292" s="79"/>
      <c r="K292" s="79"/>
    </row>
    <row r="293" spans="1:11" ht="15">
      <c r="A293" s="79"/>
      <c r="B293" s="83"/>
      <c r="C293" s="83"/>
      <c r="D293" s="83"/>
      <c r="E293" s="83"/>
      <c r="F293" s="83"/>
      <c r="G293" s="83"/>
      <c r="H293" s="83"/>
      <c r="I293" s="83"/>
      <c r="J293" s="79"/>
      <c r="K293" s="79"/>
    </row>
    <row r="294" spans="1:11" ht="15">
      <c r="A294" s="79"/>
      <c r="B294" s="83"/>
      <c r="C294" s="83"/>
      <c r="D294" s="83"/>
      <c r="E294" s="83"/>
      <c r="F294" s="83"/>
      <c r="G294" s="83"/>
      <c r="H294" s="83"/>
      <c r="I294" s="83"/>
      <c r="J294" s="79"/>
      <c r="K294" s="79"/>
    </row>
    <row r="295" spans="1:11" ht="15">
      <c r="A295" s="79"/>
      <c r="B295" s="83"/>
      <c r="C295" s="83"/>
      <c r="D295" s="83"/>
      <c r="E295" s="83"/>
      <c r="F295" s="83"/>
      <c r="G295" s="83"/>
      <c r="H295" s="83"/>
      <c r="I295" s="83"/>
      <c r="J295" s="79"/>
      <c r="K295" s="79"/>
    </row>
    <row r="296" spans="1:11" ht="15">
      <c r="A296" s="79"/>
      <c r="B296" s="83"/>
      <c r="C296" s="83"/>
      <c r="D296" s="83"/>
      <c r="E296" s="83"/>
      <c r="F296" s="83"/>
      <c r="G296" s="83"/>
      <c r="H296" s="83"/>
      <c r="I296" s="83"/>
      <c r="J296" s="79"/>
      <c r="K296" s="79"/>
    </row>
    <row r="297" spans="1:11" ht="15">
      <c r="A297" s="79"/>
      <c r="B297" s="83"/>
      <c r="C297" s="83"/>
      <c r="D297" s="83"/>
      <c r="E297" s="83"/>
      <c r="F297" s="83"/>
      <c r="G297" s="83"/>
      <c r="H297" s="83"/>
      <c r="I297" s="83"/>
      <c r="J297" s="79"/>
      <c r="K297" s="79"/>
    </row>
    <row r="298" spans="1:11" ht="15">
      <c r="A298" s="79"/>
      <c r="B298" s="83"/>
      <c r="C298" s="83"/>
      <c r="D298" s="83"/>
      <c r="E298" s="83"/>
      <c r="F298" s="83"/>
      <c r="G298" s="83"/>
      <c r="H298" s="83"/>
      <c r="I298" s="83"/>
      <c r="J298" s="79"/>
      <c r="K298" s="79"/>
    </row>
    <row r="299" spans="1:11" ht="15">
      <c r="A299" s="79"/>
      <c r="B299" s="83"/>
      <c r="C299" s="83"/>
      <c r="D299" s="83"/>
      <c r="E299" s="83"/>
      <c r="F299" s="83"/>
      <c r="G299" s="83"/>
      <c r="H299" s="83"/>
      <c r="I299" s="83"/>
      <c r="J299" s="79"/>
      <c r="K299" s="79"/>
    </row>
    <row r="300" spans="1:11" ht="15">
      <c r="A300" s="79"/>
      <c r="B300" s="83"/>
      <c r="C300" s="83"/>
      <c r="D300" s="83"/>
      <c r="E300" s="83"/>
      <c r="F300" s="83"/>
      <c r="G300" s="83"/>
      <c r="H300" s="83"/>
      <c r="I300" s="83"/>
      <c r="J300" s="79"/>
      <c r="K300" s="79"/>
    </row>
    <row r="301" spans="1:11" ht="15">
      <c r="A301" s="79"/>
      <c r="B301" s="83"/>
      <c r="C301" s="83"/>
      <c r="D301" s="83"/>
      <c r="E301" s="83"/>
      <c r="F301" s="83"/>
      <c r="G301" s="83"/>
      <c r="H301" s="83"/>
      <c r="I301" s="83"/>
      <c r="J301" s="79"/>
      <c r="K301" s="79"/>
    </row>
    <row r="302" spans="1:11" ht="15">
      <c r="A302" s="79"/>
      <c r="B302" s="83"/>
      <c r="C302" s="83"/>
      <c r="D302" s="83"/>
      <c r="E302" s="83"/>
      <c r="F302" s="83"/>
      <c r="G302" s="83"/>
      <c r="H302" s="83"/>
      <c r="I302" s="83"/>
      <c r="J302" s="79"/>
      <c r="K302" s="79"/>
    </row>
    <row r="303" spans="1:11" ht="15">
      <c r="A303" s="79"/>
      <c r="B303" s="83"/>
      <c r="C303" s="83"/>
      <c r="D303" s="83"/>
      <c r="E303" s="83"/>
      <c r="F303" s="83"/>
      <c r="G303" s="83"/>
      <c r="H303" s="83"/>
      <c r="I303" s="83"/>
      <c r="J303" s="79"/>
      <c r="K303" s="79"/>
    </row>
    <row r="304" spans="1:11" ht="15">
      <c r="A304" s="79"/>
      <c r="B304" s="83"/>
      <c r="C304" s="83"/>
      <c r="D304" s="83"/>
      <c r="E304" s="83"/>
      <c r="F304" s="83"/>
      <c r="G304" s="83"/>
      <c r="H304" s="83"/>
      <c r="I304" s="83"/>
      <c r="J304" s="79"/>
      <c r="K304" s="79"/>
    </row>
    <row r="305" spans="1:11" ht="15">
      <c r="A305" s="79"/>
      <c r="B305" s="83"/>
      <c r="C305" s="83"/>
      <c r="D305" s="83"/>
      <c r="E305" s="83"/>
      <c r="F305" s="83"/>
      <c r="G305" s="83"/>
      <c r="H305" s="83"/>
      <c r="I305" s="83"/>
      <c r="J305" s="79"/>
      <c r="K305" s="79"/>
    </row>
    <row r="306" spans="1:11" ht="15">
      <c r="A306" s="79"/>
      <c r="B306" s="83"/>
      <c r="C306" s="83"/>
      <c r="D306" s="83"/>
      <c r="E306" s="83"/>
      <c r="F306" s="83"/>
      <c r="G306" s="83"/>
      <c r="H306" s="83"/>
      <c r="I306" s="83"/>
      <c r="J306" s="79"/>
      <c r="K306" s="79"/>
    </row>
    <row r="307" spans="1:11" ht="15">
      <c r="A307" s="79"/>
      <c r="B307" s="83"/>
      <c r="C307" s="83"/>
      <c r="D307" s="83"/>
      <c r="E307" s="83"/>
      <c r="F307" s="83"/>
      <c r="G307" s="83"/>
      <c r="H307" s="83"/>
      <c r="I307" s="83"/>
      <c r="J307" s="79"/>
      <c r="K307" s="79"/>
    </row>
    <row r="308" spans="1:11" ht="15">
      <c r="A308" s="79"/>
      <c r="B308" s="83"/>
      <c r="C308" s="83"/>
      <c r="D308" s="83"/>
      <c r="E308" s="83"/>
      <c r="F308" s="83"/>
      <c r="G308" s="83"/>
      <c r="H308" s="83"/>
      <c r="I308" s="83"/>
      <c r="J308" s="79"/>
      <c r="K308" s="79"/>
    </row>
    <row r="309" spans="1:11" ht="15">
      <c r="A309" s="79"/>
      <c r="B309" s="83"/>
      <c r="C309" s="83"/>
      <c r="D309" s="83"/>
      <c r="E309" s="83"/>
      <c r="F309" s="83"/>
      <c r="G309" s="83"/>
      <c r="H309" s="83"/>
      <c r="I309" s="83"/>
      <c r="J309" s="79"/>
      <c r="K309" s="79"/>
    </row>
    <row r="310" spans="1:11" ht="15">
      <c r="A310" s="79"/>
      <c r="B310" s="83"/>
      <c r="C310" s="83"/>
      <c r="D310" s="83"/>
      <c r="E310" s="83"/>
      <c r="F310" s="83"/>
      <c r="G310" s="83"/>
      <c r="H310" s="83"/>
      <c r="I310" s="83"/>
      <c r="J310" s="79"/>
      <c r="K310" s="79"/>
    </row>
    <row r="311" spans="1:11" ht="15">
      <c r="A311" s="79"/>
      <c r="B311" s="83"/>
      <c r="C311" s="83"/>
      <c r="D311" s="83"/>
      <c r="E311" s="83"/>
      <c r="F311" s="83"/>
      <c r="G311" s="83"/>
      <c r="H311" s="83"/>
      <c r="I311" s="83"/>
      <c r="J311" s="79"/>
      <c r="K311" s="79"/>
    </row>
    <row r="312" spans="1:11" ht="15">
      <c r="A312" s="79"/>
      <c r="B312" s="83"/>
      <c r="C312" s="83"/>
      <c r="D312" s="83"/>
      <c r="E312" s="83"/>
      <c r="F312" s="83"/>
      <c r="G312" s="83"/>
      <c r="H312" s="83"/>
      <c r="I312" s="83"/>
      <c r="J312" s="79"/>
      <c r="K312" s="79"/>
    </row>
    <row r="313" spans="1:11" ht="15">
      <c r="A313" s="79"/>
      <c r="B313" s="83"/>
      <c r="C313" s="83"/>
      <c r="D313" s="83"/>
      <c r="E313" s="83"/>
      <c r="F313" s="83"/>
      <c r="G313" s="83"/>
      <c r="H313" s="83"/>
      <c r="I313" s="83"/>
      <c r="J313" s="79"/>
      <c r="K313" s="79"/>
    </row>
    <row r="314" spans="1:11" ht="15">
      <c r="A314" s="79"/>
      <c r="B314" s="83"/>
      <c r="C314" s="83"/>
      <c r="D314" s="83"/>
      <c r="E314" s="83"/>
      <c r="F314" s="83"/>
      <c r="G314" s="83"/>
      <c r="H314" s="83"/>
      <c r="I314" s="83"/>
      <c r="J314" s="79"/>
      <c r="K314" s="79"/>
    </row>
    <row r="315" spans="1:11" ht="15">
      <c r="A315" s="79"/>
      <c r="B315" s="83"/>
      <c r="C315" s="83"/>
      <c r="D315" s="83"/>
      <c r="E315" s="83"/>
      <c r="F315" s="83"/>
      <c r="G315" s="83"/>
      <c r="H315" s="83"/>
      <c r="I315" s="83"/>
      <c r="J315" s="79"/>
      <c r="K315" s="79"/>
    </row>
    <row r="316" spans="1:11" ht="15">
      <c r="A316" s="79"/>
      <c r="B316" s="83"/>
      <c r="C316" s="83"/>
      <c r="D316" s="83"/>
      <c r="E316" s="83"/>
      <c r="F316" s="83"/>
      <c r="G316" s="83"/>
      <c r="H316" s="83"/>
      <c r="I316" s="83"/>
      <c r="J316" s="79"/>
      <c r="K316" s="79"/>
    </row>
    <row r="317" spans="1:11" ht="15">
      <c r="A317" s="79"/>
      <c r="B317" s="83"/>
      <c r="C317" s="83"/>
      <c r="D317" s="83"/>
      <c r="E317" s="83"/>
      <c r="F317" s="83"/>
      <c r="G317" s="83"/>
      <c r="H317" s="83"/>
      <c r="I317" s="83"/>
      <c r="J317" s="79"/>
      <c r="K317" s="79"/>
    </row>
    <row r="318" spans="1:11" ht="15">
      <c r="A318" s="79"/>
      <c r="B318" s="83"/>
      <c r="C318" s="83"/>
      <c r="D318" s="83"/>
      <c r="E318" s="83"/>
      <c r="F318" s="83"/>
      <c r="G318" s="83"/>
      <c r="H318" s="83"/>
      <c r="I318" s="83"/>
      <c r="J318" s="79"/>
      <c r="K318" s="79"/>
    </row>
    <row r="319" spans="1:11" ht="15">
      <c r="A319" s="79"/>
      <c r="B319" s="83"/>
      <c r="C319" s="83"/>
      <c r="D319" s="83"/>
      <c r="E319" s="83"/>
      <c r="F319" s="83"/>
      <c r="G319" s="83"/>
      <c r="H319" s="83"/>
      <c r="I319" s="83"/>
      <c r="J319" s="79"/>
      <c r="K319" s="79"/>
    </row>
    <row r="320" spans="1:11" ht="15">
      <c r="A320" s="79"/>
      <c r="B320" s="83"/>
      <c r="C320" s="83"/>
      <c r="D320" s="83"/>
      <c r="E320" s="83"/>
      <c r="F320" s="83"/>
      <c r="G320" s="83"/>
      <c r="H320" s="83"/>
      <c r="I320" s="83"/>
      <c r="J320" s="79"/>
      <c r="K320" s="79"/>
    </row>
    <row r="321" spans="1:11" ht="15">
      <c r="A321" s="79"/>
      <c r="B321" s="83"/>
      <c r="C321" s="83"/>
      <c r="D321" s="83"/>
      <c r="E321" s="83"/>
      <c r="F321" s="83"/>
      <c r="G321" s="83"/>
      <c r="H321" s="83"/>
      <c r="I321" s="83"/>
      <c r="J321" s="79"/>
      <c r="K321" s="79"/>
    </row>
    <row r="322" spans="1:11" ht="15">
      <c r="A322" s="79"/>
      <c r="B322" s="83"/>
      <c r="C322" s="83"/>
      <c r="D322" s="83"/>
      <c r="E322" s="83"/>
      <c r="F322" s="83"/>
      <c r="G322" s="83"/>
      <c r="H322" s="83"/>
      <c r="I322" s="83"/>
      <c r="J322" s="79"/>
      <c r="K322" s="79"/>
    </row>
    <row r="323" spans="1:11" ht="15">
      <c r="A323" s="79"/>
      <c r="B323" s="83"/>
      <c r="C323" s="83"/>
      <c r="D323" s="83"/>
      <c r="E323" s="83"/>
      <c r="F323" s="83"/>
      <c r="G323" s="83"/>
      <c r="H323" s="83"/>
      <c r="I323" s="83"/>
      <c r="J323" s="79"/>
      <c r="K323" s="79"/>
    </row>
    <row r="324" spans="1:11" ht="15">
      <c r="A324" s="79"/>
      <c r="B324" s="83"/>
      <c r="C324" s="83"/>
      <c r="D324" s="83"/>
      <c r="E324" s="83"/>
      <c r="F324" s="83"/>
      <c r="G324" s="83"/>
      <c r="H324" s="83"/>
      <c r="I324" s="83"/>
      <c r="J324" s="79"/>
      <c r="K324" s="79"/>
    </row>
    <row r="325" spans="1:11" ht="15">
      <c r="A325" s="79"/>
      <c r="B325" s="83"/>
      <c r="C325" s="83"/>
      <c r="D325" s="83"/>
      <c r="E325" s="83"/>
      <c r="F325" s="83"/>
      <c r="G325" s="83"/>
      <c r="H325" s="83"/>
      <c r="I325" s="83"/>
      <c r="J325" s="79"/>
      <c r="K325" s="79"/>
    </row>
    <row r="326" spans="1:11" ht="15">
      <c r="A326" s="79"/>
      <c r="B326" s="83"/>
      <c r="C326" s="83"/>
      <c r="D326" s="83"/>
      <c r="E326" s="83"/>
      <c r="F326" s="83"/>
      <c r="G326" s="83"/>
      <c r="H326" s="83"/>
      <c r="I326" s="83"/>
      <c r="J326" s="79"/>
      <c r="K326" s="79"/>
    </row>
    <row r="327" spans="1:11" ht="15">
      <c r="A327" s="79"/>
      <c r="B327" s="83"/>
      <c r="C327" s="83"/>
      <c r="D327" s="83"/>
      <c r="E327" s="83"/>
      <c r="F327" s="83"/>
      <c r="G327" s="83"/>
      <c r="H327" s="83"/>
      <c r="I327" s="83"/>
      <c r="J327" s="79"/>
      <c r="K327" s="79"/>
    </row>
    <row r="328" spans="1:11" ht="15">
      <c r="A328" s="79"/>
      <c r="B328" s="83"/>
      <c r="C328" s="83"/>
      <c r="D328" s="83"/>
      <c r="E328" s="83"/>
      <c r="F328" s="83"/>
      <c r="G328" s="83"/>
      <c r="H328" s="83"/>
      <c r="I328" s="83"/>
      <c r="J328" s="79"/>
      <c r="K328" s="79"/>
    </row>
    <row r="329" spans="1:11" ht="15">
      <c r="A329" s="79"/>
      <c r="B329" s="83"/>
      <c r="C329" s="83"/>
      <c r="D329" s="83"/>
      <c r="E329" s="83"/>
      <c r="F329" s="83"/>
      <c r="G329" s="83"/>
      <c r="H329" s="83"/>
      <c r="I329" s="83"/>
      <c r="J329" s="79"/>
      <c r="K329" s="79"/>
    </row>
    <row r="330" spans="1:11" ht="15">
      <c r="A330" s="79"/>
      <c r="B330" s="83"/>
      <c r="C330" s="83"/>
      <c r="D330" s="83"/>
      <c r="E330" s="83"/>
      <c r="F330" s="83"/>
      <c r="G330" s="83"/>
      <c r="H330" s="83"/>
      <c r="I330" s="83"/>
      <c r="J330" s="79"/>
      <c r="K330" s="79"/>
    </row>
    <row r="331" spans="1:11" ht="15">
      <c r="A331" s="79"/>
      <c r="B331" s="83"/>
      <c r="C331" s="83"/>
      <c r="D331" s="83"/>
      <c r="E331" s="83"/>
      <c r="F331" s="83"/>
      <c r="G331" s="83"/>
      <c r="H331" s="83"/>
      <c r="I331" s="83"/>
      <c r="J331" s="79"/>
      <c r="K331" s="79"/>
    </row>
    <row r="332" spans="1:11" ht="15">
      <c r="A332" s="79"/>
      <c r="B332" s="83"/>
      <c r="C332" s="83"/>
      <c r="D332" s="83"/>
      <c r="E332" s="83"/>
      <c r="F332" s="83"/>
      <c r="G332" s="83"/>
      <c r="H332" s="83"/>
      <c r="I332" s="83"/>
      <c r="J332" s="79"/>
      <c r="K332" s="79"/>
    </row>
    <row r="333" spans="1:11" ht="15">
      <c r="A333" s="79"/>
      <c r="B333" s="83"/>
      <c r="C333" s="83"/>
      <c r="D333" s="83"/>
      <c r="E333" s="83"/>
      <c r="F333" s="83"/>
      <c r="G333" s="83"/>
      <c r="H333" s="83"/>
      <c r="I333" s="83"/>
      <c r="J333" s="79"/>
      <c r="K333" s="79"/>
    </row>
    <row r="334" spans="1:11" ht="15">
      <c r="A334" s="79"/>
      <c r="B334" s="83"/>
      <c r="C334" s="83"/>
      <c r="D334" s="83"/>
      <c r="E334" s="83"/>
      <c r="F334" s="83"/>
      <c r="G334" s="83"/>
      <c r="H334" s="83"/>
      <c r="I334" s="83"/>
      <c r="J334" s="79"/>
      <c r="K334" s="79"/>
    </row>
    <row r="335" spans="1:11" ht="15">
      <c r="A335" s="79"/>
      <c r="B335" s="83"/>
      <c r="C335" s="83"/>
      <c r="D335" s="83"/>
      <c r="E335" s="83"/>
      <c r="F335" s="83"/>
      <c r="G335" s="83"/>
      <c r="H335" s="83"/>
      <c r="I335" s="83"/>
      <c r="J335" s="79"/>
      <c r="K335" s="79"/>
    </row>
    <row r="336" spans="1:11" ht="15">
      <c r="A336" s="79"/>
      <c r="B336" s="83"/>
      <c r="C336" s="83"/>
      <c r="D336" s="83"/>
      <c r="E336" s="83"/>
      <c r="F336" s="83"/>
      <c r="G336" s="83"/>
      <c r="H336" s="83"/>
      <c r="I336" s="83"/>
      <c r="J336" s="79"/>
      <c r="K336" s="79"/>
    </row>
    <row r="337" spans="1:11" ht="15">
      <c r="A337" s="79"/>
      <c r="B337" s="83"/>
      <c r="C337" s="83"/>
      <c r="D337" s="83"/>
      <c r="E337" s="83"/>
      <c r="F337" s="83"/>
      <c r="G337" s="83"/>
      <c r="H337" s="83"/>
      <c r="I337" s="83"/>
      <c r="J337" s="79"/>
      <c r="K337" s="79"/>
    </row>
    <row r="338" spans="1:11" ht="15">
      <c r="A338" s="79"/>
      <c r="B338" s="83"/>
      <c r="C338" s="83"/>
      <c r="D338" s="83"/>
      <c r="E338" s="83"/>
      <c r="F338" s="83"/>
      <c r="G338" s="83"/>
      <c r="H338" s="83"/>
      <c r="I338" s="83"/>
      <c r="J338" s="79"/>
      <c r="K338" s="79"/>
    </row>
    <row r="339" spans="1:11" ht="15">
      <c r="A339" s="79"/>
      <c r="B339" s="83"/>
      <c r="C339" s="83"/>
      <c r="D339" s="83"/>
      <c r="E339" s="83"/>
      <c r="F339" s="83"/>
      <c r="G339" s="83"/>
      <c r="H339" s="83"/>
      <c r="I339" s="83"/>
      <c r="J339" s="79"/>
      <c r="K339" s="79"/>
    </row>
    <row r="340" spans="1:11" ht="15">
      <c r="A340" s="79"/>
      <c r="B340" s="83"/>
      <c r="C340" s="83"/>
      <c r="D340" s="83"/>
      <c r="E340" s="83"/>
      <c r="F340" s="83"/>
      <c r="G340" s="83"/>
      <c r="H340" s="83"/>
      <c r="I340" s="83"/>
      <c r="J340" s="79"/>
      <c r="K340" s="79"/>
    </row>
    <row r="727" spans="2:9" ht="14.25">
      <c r="B727" s="223"/>
      <c r="C727" s="223"/>
      <c r="D727" s="223"/>
      <c r="E727" s="223"/>
      <c r="F727" s="223"/>
      <c r="G727" s="223"/>
      <c r="H727" s="223"/>
      <c r="I727" s="223"/>
    </row>
    <row r="728" spans="2:9" ht="15">
      <c r="B728" s="224" t="s">
        <v>187</v>
      </c>
      <c r="C728" s="224"/>
      <c r="D728" s="224"/>
      <c r="E728" s="224"/>
      <c r="F728" s="224"/>
      <c r="G728" s="224"/>
      <c r="H728" s="224"/>
      <c r="I728" s="224"/>
    </row>
    <row r="729" spans="2:9" ht="15">
      <c r="B729" s="224" t="s">
        <v>179</v>
      </c>
      <c r="C729" s="224"/>
      <c r="D729" s="224"/>
      <c r="E729" s="224"/>
      <c r="F729" s="224" t="s">
        <v>14</v>
      </c>
      <c r="G729" s="224"/>
      <c r="H729" s="224"/>
      <c r="I729" s="224"/>
    </row>
    <row r="730" spans="2:9" ht="15">
      <c r="B730" s="224" t="s">
        <v>41</v>
      </c>
      <c r="C730" s="224"/>
      <c r="D730" s="224"/>
      <c r="E730" s="224"/>
      <c r="F730" s="224" t="s">
        <v>44</v>
      </c>
      <c r="G730" s="224"/>
      <c r="H730" s="224"/>
      <c r="I730" s="224"/>
    </row>
    <row r="731" spans="2:9" ht="15">
      <c r="B731" s="224" t="s">
        <v>201</v>
      </c>
      <c r="C731" s="224"/>
      <c r="D731" s="224"/>
      <c r="E731" s="224"/>
      <c r="F731" s="224">
        <v>0</v>
      </c>
      <c r="G731" s="224"/>
      <c r="H731" s="224"/>
      <c r="I731" s="224"/>
    </row>
    <row r="732" spans="2:9" ht="15">
      <c r="B732" s="224" t="s">
        <v>180</v>
      </c>
      <c r="C732" s="224"/>
      <c r="D732" s="224"/>
      <c r="E732" s="224"/>
      <c r="F732" s="224" t="s">
        <v>157</v>
      </c>
      <c r="G732" s="224"/>
      <c r="H732" s="224" t="s">
        <v>230</v>
      </c>
      <c r="I732" s="224"/>
    </row>
    <row r="733" spans="2:9" ht="15">
      <c r="B733" s="224" t="s">
        <v>193</v>
      </c>
      <c r="C733" s="224"/>
      <c r="D733" s="224"/>
      <c r="E733" s="224"/>
      <c r="F733" s="224">
        <v>50</v>
      </c>
      <c r="G733" s="224"/>
      <c r="H733" s="224" t="s">
        <v>226</v>
      </c>
      <c r="I733" s="224"/>
    </row>
    <row r="734" spans="2:9" ht="15">
      <c r="B734" s="224" t="s">
        <v>200</v>
      </c>
      <c r="C734" s="224"/>
      <c r="D734" s="224"/>
      <c r="E734" s="224"/>
      <c r="F734" s="224"/>
      <c r="G734" s="224"/>
      <c r="H734" s="224" t="s">
        <v>227</v>
      </c>
      <c r="I734" s="224"/>
    </row>
    <row r="735" spans="2:9" ht="15">
      <c r="B735" s="224" t="s">
        <v>196</v>
      </c>
      <c r="C735" s="224"/>
      <c r="D735" s="224"/>
      <c r="E735" s="224"/>
      <c r="F735" s="224" t="s">
        <v>198</v>
      </c>
      <c r="G735" s="224"/>
      <c r="H735" s="224" t="s">
        <v>238</v>
      </c>
      <c r="I735" s="224"/>
    </row>
    <row r="736" spans="2:9" ht="15">
      <c r="B736" s="224" t="s">
        <v>203</v>
      </c>
      <c r="C736" s="224"/>
      <c r="D736" s="224"/>
      <c r="E736" s="224"/>
      <c r="F736" s="224"/>
      <c r="G736" s="224"/>
      <c r="H736" s="224"/>
      <c r="I736" s="224"/>
    </row>
    <row r="737" spans="2:9" ht="15">
      <c r="B737" s="224" t="s">
        <v>189</v>
      </c>
      <c r="C737" s="224"/>
      <c r="D737" s="224"/>
      <c r="E737" s="224"/>
      <c r="F737" s="224" t="s">
        <v>14</v>
      </c>
      <c r="G737" s="224"/>
      <c r="H737" s="224"/>
      <c r="I737" s="224"/>
    </row>
    <row r="738" spans="2:9" ht="15">
      <c r="B738" s="224" t="s">
        <v>188</v>
      </c>
      <c r="C738" s="224"/>
      <c r="D738" s="224"/>
      <c r="E738" s="224"/>
      <c r="F738" s="224"/>
      <c r="G738" s="224"/>
      <c r="H738" s="224"/>
      <c r="I738" s="224"/>
    </row>
    <row r="739" spans="2:9" ht="15">
      <c r="B739" s="224" t="s">
        <v>206</v>
      </c>
      <c r="C739" s="224"/>
      <c r="D739" s="224"/>
      <c r="E739" s="224"/>
      <c r="F739" s="224" t="s">
        <v>15</v>
      </c>
      <c r="G739" s="224"/>
      <c r="H739" s="224"/>
      <c r="I739" s="224"/>
    </row>
    <row r="740" spans="2:9" ht="15">
      <c r="B740" s="224" t="s">
        <v>205</v>
      </c>
      <c r="C740" s="224"/>
      <c r="D740" s="224"/>
      <c r="E740" s="224"/>
      <c r="F740" s="224"/>
      <c r="G740" s="224"/>
      <c r="H740" s="224"/>
      <c r="I740" s="224"/>
    </row>
    <row r="741" spans="2:9" ht="15">
      <c r="B741" s="224" t="s">
        <v>151</v>
      </c>
      <c r="C741" s="224"/>
      <c r="D741" s="224"/>
      <c r="E741" s="224"/>
      <c r="F741" s="224">
        <f>IF('ورود اطلاعات'!F739="بلی",2000,2120)</f>
        <v>2120</v>
      </c>
      <c r="G741" s="224"/>
      <c r="H741" s="224"/>
      <c r="I741" s="224"/>
    </row>
    <row r="742" spans="2:9" ht="15">
      <c r="B742" s="224" t="s">
        <v>152</v>
      </c>
      <c r="C742" s="224"/>
      <c r="D742" s="224"/>
      <c r="E742" s="224"/>
      <c r="F742" s="224">
        <f>IF(F741=2000,2300,2438)</f>
        <v>2438</v>
      </c>
      <c r="G742" s="224"/>
      <c r="H742" s="224"/>
      <c r="I742" s="224"/>
    </row>
    <row r="743" spans="2:9" ht="15">
      <c r="B743" s="224" t="s">
        <v>133</v>
      </c>
      <c r="C743" s="224"/>
      <c r="D743" s="224"/>
      <c r="E743" s="224"/>
      <c r="F743" s="224"/>
      <c r="G743" s="224"/>
      <c r="H743" s="224"/>
      <c r="I743" s="224"/>
    </row>
    <row r="744" spans="2:9" ht="15">
      <c r="B744" s="224" t="s">
        <v>134</v>
      </c>
      <c r="C744" s="224"/>
      <c r="D744" s="224"/>
      <c r="E744" s="224"/>
      <c r="F744" s="224" t="s">
        <v>15</v>
      </c>
      <c r="G744" s="224"/>
      <c r="H744" s="224"/>
      <c r="I744" s="224"/>
    </row>
    <row r="745" spans="2:9" ht="15">
      <c r="B745" s="225"/>
      <c r="C745" s="225"/>
      <c r="D745" s="225"/>
      <c r="E745" s="225"/>
      <c r="F745" s="225"/>
      <c r="G745" s="224"/>
      <c r="H745" s="225"/>
      <c r="I745" s="225"/>
    </row>
  </sheetData>
  <sheetProtection algorithmName="SHA-512" hashValue="NAph0KSWcPiRjKOjhiJeC5tq7mkbFrGB1zdX6+VVksljsXlswBs/ntkk7T7OyiQ8P6ReJsganX4uuUhI91AW7w==" saltValue="IaOgOQmsx50UELc5bcR11g==" spinCount="100000" sheet="1" insertColumns="0" insertRows="0" insertHyperlinks="0" deleteColumns="0" deleteRows="0" sort="0" autoFilter="0" pivotTables="0"/>
  <mergeCells count="14">
    <mergeCell ref="C31:F31"/>
    <mergeCell ref="C32:F32"/>
    <mergeCell ref="C33:F33"/>
    <mergeCell ref="B28:C28"/>
    <mergeCell ref="B27:C27"/>
    <mergeCell ref="B14:F14"/>
    <mergeCell ref="E25:F25"/>
    <mergeCell ref="C30:F30"/>
    <mergeCell ref="B8:F8"/>
    <mergeCell ref="B1:F1"/>
    <mergeCell ref="B2:F2"/>
    <mergeCell ref="B3:F3"/>
    <mergeCell ref="E6:F6"/>
    <mergeCell ref="E4:F4"/>
  </mergeCells>
  <dataValidations count="24">
    <dataValidation type="whole" allowBlank="1" showInputMessage="1" showErrorMessage="1" errorTitle="توجه" error="عددی از صفر (0) تا  شش میلیون (۶۰۰۰۰۰۰) وارد نمایید (با توجه به آخرین حکم کارگزینی)" sqref="C20">
      <formula1>0</formula1>
      <formula2>6000000</formula2>
    </dataValidation>
    <dataValidation type="whole" allowBlank="1" showInputMessage="1" showErrorMessage="1" errorTitle="توجه" error="عددی از صفر (0) تا ده میلیون (۱۰۰۰۰۰۰۰) وارد نمایید (مطابق با آخرین حکم کارگزینی)" sqref="C17">
      <formula1>0</formula1>
      <formula2>10000000</formula2>
    </dataValidation>
    <dataValidation type="whole" allowBlank="1" showInputMessage="1" showErrorMessage="1" errorTitle="توجه" error="عددی از صفر (0) تا پنج میلیون 50000000 وارد نمایید (مطابق با آخرین حکم کارگزینی)" sqref="C18">
      <formula1>0</formula1>
      <formula2>50000000</formula2>
    </dataValidation>
    <dataValidation type="whole" allowBlank="1" showInputMessage="1" showErrorMessage="1" errorTitle="توجه" error="در ورود اطلاعات دقت فرمایید_x000a_عددی بین 0 تا ۱۰۰۰۰۰۰۰ وارد نمایید" sqref="F22:F24">
      <formula1>0</formula1>
      <formula2>10000000</formula2>
    </dataValidation>
    <dataValidation type="whole" allowBlank="1" showInputMessage="1" showErrorMessage="1" errorTitle="توجه" error="در ورود اطلاعات دقت فرمایید_x000a_عددی بین صفر (0) تا پنج میلیون (۵۰۰۰۰۰۰) وارد نمایید (مطابق با آخرین حکم کارگزینی)" sqref="C22">
      <formula1>0</formula1>
      <formula2>5000000</formula2>
    </dataValidation>
    <dataValidation type="whole" allowBlank="1" showInputMessage="1" showErrorMessage="1" errorTitle="توجه" error="در ورود اطلاعات دقت نمایید_x000a_عددی بین صفر (0) تا شش میلیون (۶۰۰۰۰۰۰) وارد نمایید (مطابق با آخرین حکم کارگزینی)" sqref="C21">
      <formula1>0</formula1>
      <formula2>6000000</formula2>
    </dataValidation>
    <dataValidation type="whole" allowBlank="1" showInputMessage="1" showErrorMessage="1" errorTitle="توجه" error="در ورود اطلاعات دقت فرمایید_x000a_عددی بین صفر (0) تا سه میلیون (50000000) وارد نمایید (مطابق با آخرین حکم کارگزینی)" sqref="F16">
      <formula1>0</formula1>
      <formula2>50000000</formula2>
    </dataValidation>
    <dataValidation type="whole" allowBlank="1" showInputMessage="1" showErrorMessage="1" errorTitle="توجه" error="در ورود اطلاعات دقت فرمایید_x000a_عددی بین صفر (0) تا پنجاه میلیون (۵۰۰۰۰۰۰۰) وارد نمایید (مطابق با آخرین حکم کارگزینی)" sqref="F17">
      <formula1>0</formula1>
      <formula2>50000000</formula2>
    </dataValidation>
    <dataValidation type="whole" allowBlank="1" showInputMessage="1" showErrorMessage="1" errorTitle="توجه" error="دقت فرمایید!!!_x000a_مبلغ ریالی حق شغل را مطابق با آخرین حکم کارگزینی خود وارد کنید_x000a__x000a_از وارد کردن امتیاز خودداری گردد" sqref="C16">
      <formula1>0</formula1>
      <formula2>50000000</formula2>
    </dataValidation>
    <dataValidation type="whole" allowBlank="1" showInputMessage="1" showErrorMessage="1" errorTitle="اخطار" error="مطابق با آخرین حکم کارگزینی" sqref="C19">
      <formula1>0</formula1>
      <formula2>8000000</formula2>
    </dataValidation>
    <dataValidation type="whole" allowBlank="1" showInputMessage="1" showErrorMessage="1" sqref="F731">
      <formula1>0</formula1>
      <formula2>1000</formula2>
    </dataValidation>
    <dataValidation type="whole" allowBlank="1" showInputMessage="1" showErrorMessage="1" errorTitle="توجه" error="در ورود اطلاعات دقت فرمایید_x000a_مبلغ ریالی مربوط به حق عائله مندی را مطابق آخرین حکم کارگزینی وارد نمایید_x000a_عددی از صفر (0) تا سه میلیون را وارد نمایید." sqref="C24">
      <formula1>0</formula1>
      <formula2>3000000</formula2>
    </dataValidation>
    <dataValidation type="whole" allowBlank="1" showInputMessage="1" showErrorMessage="1" errorTitle="توجه" error="در ورود اطلاعات دقت نمایید_x000a_عدد مربوط به مبلغ ریالی حق اولاد را مطابق با آخرین حکم کارگزینی وارد نمایید" sqref="C25">
      <formula1>0</formula1>
      <formula2>10000000</formula2>
    </dataValidation>
    <dataValidation type="whole" allowBlank="1" showInputMessage="1" showErrorMessage="1" errorTitle="اخطار" error="مطابق با آخرین حکم کارگزینی سال گذشته رقم مورد نظر را وارد نمایید." sqref="F18:F19">
      <formula1>0</formula1>
      <formula2>50000000</formula2>
    </dataValidation>
    <dataValidation type="whole" allowBlank="1" showInputMessage="1" showErrorMessage="1" errorTitle="توجه" error="مطابق با آخرین حکم کارگزینی سال گذشته رقم مورد نظر را وارد نمایید." sqref="F20">
      <formula1>0</formula1>
      <formula2>60000000</formula2>
    </dataValidation>
    <dataValidation type="whole" allowBlank="1" showInputMessage="1" showErrorMessage="1" errorTitle="اخطار" error="عددی از صفر (۰) تا ده میلیون (۱۰۰۰۰۰۰۰) وارد نمایید (مطابق با آخرین حکم کارگزینی)" sqref="C23 F21">
      <formula1>0</formula1>
      <formula2>10000000</formula2>
    </dataValidation>
    <dataValidation type="list" allowBlank="1" showInputMessage="1" showErrorMessage="1" errorTitle="توجه" error="یکی از گزینه های زیر را وارد نمایید_x000a__x000a_خیر_x000a_بلی_x000a__x000a__x000a_" sqref="F744 F739">
      <formula1>Sheet2!$S$2:$S$3</formula1>
    </dataValidation>
    <dataValidation type="list" allowBlank="1" showInputMessage="1" showErrorMessage="1" sqref="F733">
      <formula1>'ورود اطلاعات (2)'!$V$3:$V$53</formula1>
    </dataValidation>
    <dataValidation type="list" allowBlank="1" showInputMessage="1" showErrorMessage="1" sqref="F729 F737">
      <formula1>'ورود اطلاعات (2)'!$W$2:$W$3</formula1>
    </dataValidation>
    <dataValidation type="list" allowBlank="1" showInputMessage="1" showErrorMessage="1" sqref="F732">
      <formula1>'ورود اطلاعات (2)'!$Y$1:$Y$3</formula1>
    </dataValidation>
    <dataValidation type="list" allowBlank="1" showInputMessage="1" showErrorMessage="1" sqref="F730">
      <formula1>'ورود اطلاعات (2)'!$AA$1:$AA$6</formula1>
    </dataValidation>
    <dataValidation type="list" allowBlank="1" showInputMessage="1" showErrorMessage="1" sqref="F735">
      <formula1>'ورود اطلاعات (2)'!$Y$7:$Y$9</formula1>
    </dataValidation>
    <dataValidation type="list" allowBlank="1" showInputMessage="1" showErrorMessage="1" errorTitle="اخطار" error="یکی از گزینه های_x000a_ابتدایی_x000a_یا_x000a_متوسطه_x000a_را انتخاب (تایپ) نمایید" sqref="F5">
      <formula1>'جدول محاسبات'!$S$1:$S$2</formula1>
    </dataValidation>
    <dataValidation type="list" allowBlank="1" showInputMessage="1" showErrorMessage="1" errorTitle="اخطار" error="عددی از صفر تا پنج وارد نمایید (با توجه به خکم کارگزینی)" sqref="F7">
      <formula1>'جدول محاسبات'!$T$1:$T$6</formula1>
    </dataValidation>
  </dataValidations>
  <hyperlinks>
    <hyperlink ref="F26" location="'حکم ابتدای سال ۹۹'!A1" display="ورود"/>
    <hyperlink ref="F27" location="'جدول محاسبات'!A1" display="ورود"/>
    <hyperlink ref="F28" location="'حکم رتبه بندی ۹۹'!A1" display="ورود"/>
    <hyperlink ref="C32" r:id="rId1" display="ZhowanMarket@gmail.com"/>
    <hyperlink ref="B28" r:id="rId2" display="https://shenasname.ir/"/>
    <hyperlink ref="C33" r:id="rId3" display="https://www.instagram.com/sayah.shahdi/"/>
    <hyperlink ref="B27:C27" r:id="rId4" display="شناسنامه قانون"/>
  </hyperlinks>
  <printOptions horizontalCentered="1"/>
  <pageMargins left="0.11811023622047245" right="0.11811023622047245" top="0.15748031496062992" bottom="0.1968503937007874" header="0.11811023622047245" footer="0.11811023622047245"/>
  <pageSetup fitToHeight="1" fitToWidth="1" horizontalDpi="600" verticalDpi="600" orientation="portrait" paperSize="9" scale="86" r:id="rId8"/>
  <drawing r:id="rId7"/>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699890613556"/>
    <pageSetUpPr fitToPage="1"/>
  </sheetPr>
  <dimension ref="A1:V118"/>
  <sheetViews>
    <sheetView rightToLeft="1" workbookViewId="0" topLeftCell="A1"/>
  </sheetViews>
  <sheetFormatPr defaultColWidth="9.00390625" defaultRowHeight="15"/>
  <cols>
    <col min="1" max="1" width="4.28125" style="51" customWidth="1"/>
    <col min="2" max="2" width="18.57421875" style="51" customWidth="1"/>
    <col min="3" max="3" width="24.7109375" style="51" customWidth="1"/>
    <col min="4" max="7" width="15.7109375" style="51" customWidth="1"/>
    <col min="8" max="8" width="10.8515625" style="51" customWidth="1"/>
    <col min="9" max="9" width="32.00390625" style="51" customWidth="1"/>
    <col min="10" max="10" width="13.8515625" style="51" customWidth="1"/>
    <col min="11" max="16384" width="9.00390625" style="51" customWidth="1"/>
  </cols>
  <sheetData>
    <row r="1" spans="1:22" ht="26.25" customHeight="1" thickBot="1">
      <c r="A1" s="49"/>
      <c r="B1" s="296" t="s">
        <v>148</v>
      </c>
      <c r="C1" s="296"/>
      <c r="D1" s="296"/>
      <c r="E1" s="296"/>
      <c r="F1" s="296"/>
      <c r="G1" s="296"/>
      <c r="H1" s="49"/>
      <c r="I1" s="49"/>
      <c r="J1" s="49"/>
      <c r="K1" s="49"/>
      <c r="L1" s="49"/>
      <c r="M1" s="49"/>
      <c r="N1" s="49"/>
      <c r="P1" s="213"/>
      <c r="Q1" s="213"/>
      <c r="R1" s="213"/>
      <c r="S1" s="213" t="s">
        <v>69</v>
      </c>
      <c r="T1" s="219">
        <v>0</v>
      </c>
      <c r="U1" s="213"/>
      <c r="V1" s="213"/>
    </row>
    <row r="2" spans="1:22" ht="43.5" customHeight="1">
      <c r="A2" s="49"/>
      <c r="B2" s="303" t="s">
        <v>16</v>
      </c>
      <c r="C2" s="304"/>
      <c r="D2" s="307" t="s">
        <v>231</v>
      </c>
      <c r="E2" s="308"/>
      <c r="F2" s="307" t="s">
        <v>232</v>
      </c>
      <c r="G2" s="308"/>
      <c r="H2" s="49"/>
      <c r="I2" s="49"/>
      <c r="J2" s="49"/>
      <c r="K2" s="49"/>
      <c r="L2" s="49"/>
      <c r="M2" s="49"/>
      <c r="N2" s="49"/>
      <c r="P2" s="213"/>
      <c r="Q2" s="213"/>
      <c r="R2" s="213"/>
      <c r="S2" s="213" t="s">
        <v>70</v>
      </c>
      <c r="T2" s="219">
        <v>1</v>
      </c>
      <c r="U2" s="213"/>
      <c r="V2" s="213"/>
    </row>
    <row r="3" spans="1:22" ht="25.5" customHeight="1" thickBot="1">
      <c r="A3" s="49"/>
      <c r="B3" s="305"/>
      <c r="C3" s="306"/>
      <c r="D3" s="244" t="s">
        <v>0</v>
      </c>
      <c r="E3" s="245" t="s">
        <v>1</v>
      </c>
      <c r="F3" s="244" t="s">
        <v>0</v>
      </c>
      <c r="G3" s="245" t="s">
        <v>1</v>
      </c>
      <c r="H3" s="49"/>
      <c r="I3" s="49"/>
      <c r="J3" s="49"/>
      <c r="K3" s="49"/>
      <c r="L3" s="49"/>
      <c r="M3" s="49"/>
      <c r="N3" s="49"/>
      <c r="P3" s="213"/>
      <c r="Q3" s="213"/>
      <c r="R3" s="213"/>
      <c r="S3" s="213"/>
      <c r="T3" s="219">
        <v>2</v>
      </c>
      <c r="U3" s="213"/>
      <c r="V3" s="213"/>
    </row>
    <row r="4" spans="1:22" ht="21">
      <c r="A4" s="49"/>
      <c r="B4" s="309" t="s">
        <v>24</v>
      </c>
      <c r="C4" s="246" t="s">
        <v>3</v>
      </c>
      <c r="D4" s="68">
        <f>E4/2438</f>
        <v>0</v>
      </c>
      <c r="E4" s="69">
        <f>'ورود اطلاعات'!C16</f>
        <v>0</v>
      </c>
      <c r="F4" s="70">
        <f>Sheet2!G55</f>
        <v>0</v>
      </c>
      <c r="G4" s="71">
        <f>F4*'ورود اطلاعات (2)'!K49</f>
        <v>0</v>
      </c>
      <c r="H4" s="49"/>
      <c r="I4" s="49"/>
      <c r="J4" s="49"/>
      <c r="K4" s="49"/>
      <c r="L4" s="49"/>
      <c r="M4" s="49"/>
      <c r="N4" s="49"/>
      <c r="P4" s="213"/>
      <c r="Q4" s="213"/>
      <c r="R4" s="213"/>
      <c r="S4" s="213"/>
      <c r="T4" s="219">
        <v>3</v>
      </c>
      <c r="U4" s="213"/>
      <c r="V4" s="213"/>
    </row>
    <row r="5" spans="1:22" ht="21">
      <c r="A5" s="49"/>
      <c r="B5" s="309"/>
      <c r="C5" s="247" t="s">
        <v>4</v>
      </c>
      <c r="D5" s="72">
        <f>E5/2438</f>
        <v>0</v>
      </c>
      <c r="E5" s="73">
        <f>'ورود اطلاعات'!C17</f>
        <v>0</v>
      </c>
      <c r="F5" s="58">
        <f>Sheet2!G56</f>
        <v>0</v>
      </c>
      <c r="G5" s="59">
        <f>F5*'ورود اطلاعات (2)'!K49</f>
        <v>0</v>
      </c>
      <c r="H5" s="49"/>
      <c r="I5" s="49"/>
      <c r="J5" s="49"/>
      <c r="K5" s="49"/>
      <c r="L5" s="49"/>
      <c r="M5" s="49"/>
      <c r="N5" s="49"/>
      <c r="P5" s="213"/>
      <c r="Q5" s="213"/>
      <c r="R5" s="213"/>
      <c r="S5" s="213"/>
      <c r="T5" s="219">
        <v>4</v>
      </c>
      <c r="U5" s="213"/>
      <c r="V5" s="213"/>
    </row>
    <row r="6" spans="1:22" ht="21">
      <c r="A6" s="49"/>
      <c r="B6" s="309"/>
      <c r="C6" s="247" t="s">
        <v>5</v>
      </c>
      <c r="D6" s="72">
        <f>E6/2438</f>
        <v>0</v>
      </c>
      <c r="E6" s="73">
        <f>'ورود اطلاعات'!C18</f>
        <v>0</v>
      </c>
      <c r="F6" s="74">
        <f>D6</f>
        <v>0</v>
      </c>
      <c r="G6" s="59">
        <f>F6*'ورود اطلاعات (2)'!K49</f>
        <v>0</v>
      </c>
      <c r="H6" s="49"/>
      <c r="I6" s="49"/>
      <c r="J6" s="49"/>
      <c r="K6" s="49"/>
      <c r="L6" s="49"/>
      <c r="M6" s="49"/>
      <c r="N6" s="49"/>
      <c r="P6" s="213"/>
      <c r="Q6" s="213"/>
      <c r="R6" s="213"/>
      <c r="S6" s="213"/>
      <c r="T6" s="219">
        <v>5</v>
      </c>
      <c r="U6" s="213"/>
      <c r="V6" s="213"/>
    </row>
    <row r="7" spans="1:22" ht="21">
      <c r="A7" s="49"/>
      <c r="B7" s="310"/>
      <c r="C7" s="248" t="s">
        <v>6</v>
      </c>
      <c r="D7" s="249">
        <f>SUM(D4:D6)</f>
        <v>0</v>
      </c>
      <c r="E7" s="250">
        <f>SUM(E4:E6)</f>
        <v>0</v>
      </c>
      <c r="F7" s="251">
        <f>SUM(F4:F6)</f>
        <v>0</v>
      </c>
      <c r="G7" s="250">
        <f>SUM(G4:G6)</f>
        <v>0</v>
      </c>
      <c r="H7" s="49"/>
      <c r="I7" s="49"/>
      <c r="J7" s="49"/>
      <c r="K7" s="49"/>
      <c r="L7" s="49"/>
      <c r="M7" s="49"/>
      <c r="N7" s="49"/>
      <c r="P7" s="213"/>
      <c r="Q7" s="213"/>
      <c r="R7" s="213"/>
      <c r="S7" s="213"/>
      <c r="T7" s="213"/>
      <c r="U7" s="213"/>
      <c r="V7" s="213"/>
    </row>
    <row r="8" spans="1:22" ht="21">
      <c r="A8" s="49"/>
      <c r="B8" s="297" t="s">
        <v>12</v>
      </c>
      <c r="C8" s="298"/>
      <c r="D8" s="72"/>
      <c r="E8" s="73">
        <f>'ورود اطلاعات'!F16</f>
        <v>0</v>
      </c>
      <c r="F8" s="74"/>
      <c r="G8" s="73">
        <f>E8</f>
        <v>0</v>
      </c>
      <c r="H8" s="49"/>
      <c r="I8" s="49"/>
      <c r="J8" s="49"/>
      <c r="K8" s="49"/>
      <c r="L8" s="49"/>
      <c r="M8" s="49"/>
      <c r="N8" s="49"/>
      <c r="P8" s="213"/>
      <c r="Q8" s="213"/>
      <c r="R8" s="213"/>
      <c r="S8" s="213"/>
      <c r="T8" s="213"/>
      <c r="U8" s="213"/>
      <c r="V8" s="213"/>
    </row>
    <row r="9" spans="1:22" ht="21">
      <c r="A9" s="49"/>
      <c r="B9" s="297" t="s">
        <v>17</v>
      </c>
      <c r="C9" s="298"/>
      <c r="D9" s="72">
        <f>E9/2438</f>
        <v>0</v>
      </c>
      <c r="E9" s="73">
        <f>'ورود اطلاعات'!C19</f>
        <v>0</v>
      </c>
      <c r="F9" s="74">
        <f>D9</f>
        <v>0</v>
      </c>
      <c r="G9" s="73">
        <f>F9*'ورود اطلاعات (2)'!K49</f>
        <v>0</v>
      </c>
      <c r="H9" s="49"/>
      <c r="I9" s="49"/>
      <c r="J9" s="49"/>
      <c r="K9" s="49"/>
      <c r="L9" s="49"/>
      <c r="M9" s="49"/>
      <c r="N9" s="49"/>
      <c r="P9" s="213"/>
      <c r="Q9" s="213"/>
      <c r="R9" s="213"/>
      <c r="S9" s="213"/>
      <c r="T9" s="213"/>
      <c r="U9" s="213"/>
      <c r="V9" s="213"/>
    </row>
    <row r="10" spans="1:22" ht="21">
      <c r="A10" s="49"/>
      <c r="B10" s="297" t="s">
        <v>25</v>
      </c>
      <c r="C10" s="298"/>
      <c r="D10" s="72"/>
      <c r="E10" s="73">
        <f>'ورود اطلاعات'!F17</f>
        <v>0</v>
      </c>
      <c r="F10" s="74"/>
      <c r="G10" s="73">
        <f>SUM(G4:G6,G9,G13,G15,G16,G17,G21,G22)*Sheet2!AH28%</f>
        <v>0</v>
      </c>
      <c r="H10" s="49"/>
      <c r="I10" s="49"/>
      <c r="J10" s="49"/>
      <c r="K10" s="49"/>
      <c r="L10" s="49"/>
      <c r="M10" s="49"/>
      <c r="N10" s="49"/>
      <c r="P10" s="213"/>
      <c r="Q10" s="213"/>
      <c r="R10" s="213"/>
      <c r="S10" s="213"/>
      <c r="T10" s="213"/>
      <c r="U10" s="213"/>
      <c r="V10" s="213"/>
    </row>
    <row r="11" spans="1:14" ht="21">
      <c r="A11" s="49"/>
      <c r="B11" s="297" t="s">
        <v>27</v>
      </c>
      <c r="C11" s="298"/>
      <c r="D11" s="72"/>
      <c r="E11" s="73">
        <f>'ورود اطلاعات'!F18</f>
        <v>0</v>
      </c>
      <c r="F11" s="74"/>
      <c r="G11" s="73">
        <f>IF('ورود اطلاعات'!F18=0,0,Sheet2!AQ44*Sheet2!I31%)</f>
        <v>0</v>
      </c>
      <c r="H11" s="49"/>
      <c r="I11" s="49"/>
      <c r="J11" s="49"/>
      <c r="K11" s="49"/>
      <c r="L11" s="49"/>
      <c r="M11" s="49"/>
      <c r="N11" s="49"/>
    </row>
    <row r="12" spans="1:14" ht="21">
      <c r="A12" s="49"/>
      <c r="B12" s="297" t="s">
        <v>26</v>
      </c>
      <c r="C12" s="298"/>
      <c r="D12" s="72"/>
      <c r="E12" s="73">
        <f>'ورود اطلاعات'!F19</f>
        <v>0</v>
      </c>
      <c r="F12" s="74"/>
      <c r="G12" s="73">
        <f>IF('ورود اطلاعات'!F19=0,0,Sheet2!AQ44*Sheet2!I32%)</f>
        <v>0</v>
      </c>
      <c r="H12" s="49"/>
      <c r="I12" s="49"/>
      <c r="J12" s="49"/>
      <c r="K12" s="49"/>
      <c r="L12" s="49"/>
      <c r="M12" s="49"/>
      <c r="N12" s="49"/>
    </row>
    <row r="13" spans="1:14" ht="21">
      <c r="A13" s="49"/>
      <c r="B13" s="297" t="s">
        <v>18</v>
      </c>
      <c r="C13" s="298"/>
      <c r="D13" s="72">
        <f>E13/2438</f>
        <v>0</v>
      </c>
      <c r="E13" s="73">
        <f>'ورود اطلاعات'!C20</f>
        <v>0</v>
      </c>
      <c r="F13" s="74">
        <f>Sheet2!G64</f>
        <v>0</v>
      </c>
      <c r="G13" s="73">
        <f>F13*'ورود اطلاعات (2)'!K49</f>
        <v>0</v>
      </c>
      <c r="H13" s="49"/>
      <c r="I13" s="49"/>
      <c r="J13" s="49"/>
      <c r="K13" s="49"/>
      <c r="L13" s="49"/>
      <c r="M13" s="49"/>
      <c r="N13" s="49"/>
    </row>
    <row r="14" spans="1:14" ht="21">
      <c r="A14" s="49"/>
      <c r="B14" s="297" t="s">
        <v>132</v>
      </c>
      <c r="C14" s="298"/>
      <c r="D14" s="72"/>
      <c r="E14" s="73">
        <f>'ورود اطلاعات'!F21</f>
        <v>0</v>
      </c>
      <c r="F14" s="74"/>
      <c r="G14" s="73">
        <f>'ورود اطلاعات'!F21</f>
        <v>0</v>
      </c>
      <c r="H14" s="49"/>
      <c r="I14" s="49"/>
      <c r="J14" s="49"/>
      <c r="K14" s="49"/>
      <c r="L14" s="49"/>
      <c r="M14" s="49"/>
      <c r="N14" s="49"/>
    </row>
    <row r="15" spans="1:14" ht="21">
      <c r="A15" s="49"/>
      <c r="B15" s="297" t="s">
        <v>19</v>
      </c>
      <c r="C15" s="298"/>
      <c r="D15" s="72">
        <f>E15/2438</f>
        <v>0</v>
      </c>
      <c r="E15" s="73">
        <f>'ورود اطلاعات'!C21</f>
        <v>0</v>
      </c>
      <c r="F15" s="74">
        <f>Sheet2!G66</f>
        <v>0</v>
      </c>
      <c r="G15" s="73">
        <f>F15*'ورود اطلاعات (2)'!K49</f>
        <v>0</v>
      </c>
      <c r="H15" s="49"/>
      <c r="I15" s="49"/>
      <c r="J15" s="49"/>
      <c r="K15" s="49"/>
      <c r="L15" s="49"/>
      <c r="M15" s="49"/>
      <c r="N15" s="49"/>
    </row>
    <row r="16" spans="1:14" ht="21">
      <c r="A16" s="49"/>
      <c r="B16" s="297" t="s">
        <v>20</v>
      </c>
      <c r="C16" s="298"/>
      <c r="D16" s="72">
        <f>E16/2438</f>
        <v>0</v>
      </c>
      <c r="E16" s="73">
        <f>'ورود اطلاعات'!C22</f>
        <v>0</v>
      </c>
      <c r="F16" s="74">
        <f>Sheet2!G67</f>
        <v>0</v>
      </c>
      <c r="G16" s="73">
        <f>F16*'ورود اطلاعات (2)'!K49</f>
        <v>0</v>
      </c>
      <c r="H16" s="49"/>
      <c r="I16" s="49"/>
      <c r="J16" s="49"/>
      <c r="K16" s="49"/>
      <c r="L16" s="49"/>
      <c r="M16" s="49"/>
      <c r="N16" s="49"/>
    </row>
    <row r="17" spans="1:14" ht="21">
      <c r="A17" s="49"/>
      <c r="B17" s="297" t="s">
        <v>21</v>
      </c>
      <c r="C17" s="298"/>
      <c r="D17" s="72">
        <f>E17/2438</f>
        <v>0</v>
      </c>
      <c r="E17" s="73">
        <f>'ورود اطلاعات'!C23</f>
        <v>0</v>
      </c>
      <c r="F17" s="74">
        <f>Sheet2!G68</f>
        <v>0</v>
      </c>
      <c r="G17" s="73">
        <f>F17*'ورود اطلاعات (2)'!K49</f>
        <v>0</v>
      </c>
      <c r="H17" s="49"/>
      <c r="I17" s="49"/>
      <c r="J17" s="49"/>
      <c r="K17" s="49"/>
      <c r="L17" s="49"/>
      <c r="M17" s="49"/>
      <c r="N17" s="49"/>
    </row>
    <row r="18" spans="1:14" ht="21">
      <c r="A18" s="49"/>
      <c r="B18" s="297" t="s">
        <v>22</v>
      </c>
      <c r="C18" s="298"/>
      <c r="D18" s="72">
        <f>E18/2438</f>
        <v>0</v>
      </c>
      <c r="E18" s="73">
        <f>'ورود اطلاعات'!C24</f>
        <v>0</v>
      </c>
      <c r="F18" s="74">
        <f>Sheet2!G69</f>
        <v>0</v>
      </c>
      <c r="G18" s="73">
        <f>F18*2438</f>
        <v>0</v>
      </c>
      <c r="H18" s="49"/>
      <c r="I18" s="49"/>
      <c r="J18" s="49"/>
      <c r="K18" s="49"/>
      <c r="L18" s="49"/>
      <c r="M18" s="49"/>
      <c r="N18" s="49"/>
    </row>
    <row r="19" spans="1:14" ht="21">
      <c r="A19" s="49"/>
      <c r="B19" s="297" t="s">
        <v>23</v>
      </c>
      <c r="C19" s="298"/>
      <c r="D19" s="72">
        <f>E19/2438</f>
        <v>0</v>
      </c>
      <c r="E19" s="73">
        <f>'ورود اطلاعات'!C25</f>
        <v>0</v>
      </c>
      <c r="F19" s="74">
        <f>Sheet2!G70</f>
        <v>0</v>
      </c>
      <c r="G19" s="73">
        <f>F19*2438</f>
        <v>0</v>
      </c>
      <c r="H19" s="49"/>
      <c r="I19" s="49"/>
      <c r="J19" s="49"/>
      <c r="K19" s="49"/>
      <c r="L19" s="49"/>
      <c r="M19" s="49"/>
      <c r="N19" s="49"/>
    </row>
    <row r="20" spans="1:14" ht="21">
      <c r="A20" s="49"/>
      <c r="B20" s="297" t="s">
        <v>13</v>
      </c>
      <c r="C20" s="298"/>
      <c r="D20" s="72"/>
      <c r="E20" s="73">
        <f>'ورود اطلاعات'!F20</f>
        <v>0</v>
      </c>
      <c r="F20" s="74"/>
      <c r="G20" s="73">
        <f>'ورود اطلاعات'!F20</f>
        <v>0</v>
      </c>
      <c r="H20" s="49"/>
      <c r="I20" s="49"/>
      <c r="J20" s="49"/>
      <c r="K20" s="49"/>
      <c r="L20" s="49"/>
      <c r="M20" s="49"/>
      <c r="N20" s="49"/>
    </row>
    <row r="21" spans="1:14" ht="21">
      <c r="A21" s="49"/>
      <c r="B21" s="297" t="s">
        <v>65</v>
      </c>
      <c r="C21" s="298"/>
      <c r="D21" s="72">
        <f>E21/2438</f>
        <v>0</v>
      </c>
      <c r="E21" s="73">
        <f>'ورود اطلاعات'!F22</f>
        <v>0</v>
      </c>
      <c r="F21" s="74">
        <f>Sheet2!G73</f>
        <v>0</v>
      </c>
      <c r="G21" s="73">
        <f>F21*'ورود اطلاعات (2)'!K49</f>
        <v>0</v>
      </c>
      <c r="H21" s="49"/>
      <c r="I21" s="49"/>
      <c r="J21" s="49"/>
      <c r="K21" s="49"/>
      <c r="L21" s="49"/>
      <c r="M21" s="49"/>
      <c r="N21" s="49"/>
    </row>
    <row r="22" spans="1:14" ht="21">
      <c r="A22" s="49"/>
      <c r="B22" s="299" t="s">
        <v>66</v>
      </c>
      <c r="C22" s="300"/>
      <c r="D22" s="75">
        <f>E22/2438</f>
        <v>0</v>
      </c>
      <c r="E22" s="76">
        <f>'ورود اطلاعات'!F23</f>
        <v>0</v>
      </c>
      <c r="F22" s="77">
        <f>Sheet2!G74</f>
        <v>0</v>
      </c>
      <c r="G22" s="76">
        <f>F22*'ورود اطلاعات (2)'!K49</f>
        <v>0</v>
      </c>
      <c r="H22" s="49"/>
      <c r="I22" s="49"/>
      <c r="J22" s="49"/>
      <c r="K22" s="49"/>
      <c r="L22" s="49"/>
      <c r="M22" s="49"/>
      <c r="N22" s="49"/>
    </row>
    <row r="23" spans="1:14" ht="21.75" thickBot="1">
      <c r="A23" s="49"/>
      <c r="B23" s="299" t="s">
        <v>207</v>
      </c>
      <c r="C23" s="300"/>
      <c r="D23" s="75"/>
      <c r="E23" s="76">
        <f>'ورود اطلاعات'!F24</f>
        <v>0</v>
      </c>
      <c r="F23" s="77"/>
      <c r="G23" s="73">
        <f>E23</f>
        <v>0</v>
      </c>
      <c r="H23" s="49"/>
      <c r="I23" s="49"/>
      <c r="J23" s="49"/>
      <c r="K23" s="49"/>
      <c r="L23" s="49"/>
      <c r="M23" s="49"/>
      <c r="N23" s="49"/>
    </row>
    <row r="24" spans="1:14" ht="21.75" thickBot="1">
      <c r="A24" s="49"/>
      <c r="B24" s="301" t="s">
        <v>11</v>
      </c>
      <c r="C24" s="302"/>
      <c r="D24" s="252">
        <f>SUM(D7:D23)</f>
        <v>0</v>
      </c>
      <c r="E24" s="253">
        <f>SUM(E7:E23)</f>
        <v>0</v>
      </c>
      <c r="F24" s="254">
        <f>SUM(F7:F23)</f>
        <v>0</v>
      </c>
      <c r="G24" s="253">
        <f>SUM(G7:G23)</f>
        <v>0</v>
      </c>
      <c r="H24" s="49"/>
      <c r="I24" s="49"/>
      <c r="J24" s="49"/>
      <c r="K24" s="49"/>
      <c r="L24" s="49"/>
      <c r="M24" s="49"/>
      <c r="N24" s="49"/>
    </row>
    <row r="25" spans="1:14" ht="24.75" customHeight="1" thickBot="1">
      <c r="A25" s="49"/>
      <c r="B25" s="49"/>
      <c r="C25" s="49"/>
      <c r="D25" s="49"/>
      <c r="E25" s="49"/>
      <c r="F25" s="49"/>
      <c r="G25" s="49"/>
      <c r="H25" s="49"/>
      <c r="I25" s="49"/>
      <c r="J25" s="49"/>
      <c r="K25" s="49"/>
      <c r="L25" s="49"/>
      <c r="M25" s="49"/>
      <c r="N25" s="49"/>
    </row>
    <row r="26" spans="1:14" ht="25.5" customHeight="1">
      <c r="A26" s="49"/>
      <c r="B26" s="285" t="s">
        <v>147</v>
      </c>
      <c r="C26" s="286"/>
      <c r="D26" s="286"/>
      <c r="E26" s="242" t="s">
        <v>252</v>
      </c>
      <c r="F26" s="242" t="s">
        <v>253</v>
      </c>
      <c r="G26" s="243" t="s">
        <v>143</v>
      </c>
      <c r="H26" s="49"/>
      <c r="I26" s="49"/>
      <c r="J26" s="49"/>
      <c r="K26" s="49"/>
      <c r="L26" s="49"/>
      <c r="M26" s="49"/>
      <c r="N26" s="49"/>
    </row>
    <row r="27" spans="1:14" ht="20.25">
      <c r="A27" s="49"/>
      <c r="B27" s="290" t="s">
        <v>144</v>
      </c>
      <c r="C27" s="291"/>
      <c r="D27" s="291"/>
      <c r="E27" s="237">
        <f>SUM(E7,E21:E22)/176</f>
        <v>0</v>
      </c>
      <c r="F27" s="241">
        <f>SUM(G7,G21:G22)/176</f>
        <v>0</v>
      </c>
      <c r="G27" s="238">
        <f>IF(F27=0,0,((F27-E27)/E27)*100)</f>
        <v>0</v>
      </c>
      <c r="H27" s="49"/>
      <c r="I27" s="49"/>
      <c r="J27" s="49"/>
      <c r="K27" s="49"/>
      <c r="L27" s="49"/>
      <c r="M27" s="49"/>
      <c r="N27" s="49"/>
    </row>
    <row r="28" spans="1:14" ht="20.25">
      <c r="A28" s="49"/>
      <c r="B28" s="290" t="s">
        <v>186</v>
      </c>
      <c r="C28" s="291"/>
      <c r="D28" s="291"/>
      <c r="E28" s="237">
        <f>SUM(E4,E5,E6,E9,E10,E13,E15,E16,E17,E21,E22)</f>
        <v>0</v>
      </c>
      <c r="F28" s="237">
        <f>SUM(G4,G5,G6,G9,G10,G13,G15,G16,G17,G21,G22)</f>
        <v>0</v>
      </c>
      <c r="G28" s="238">
        <f>IF(F28=0,0,((F28-E28)*100)/E28)</f>
        <v>0</v>
      </c>
      <c r="H28" s="49"/>
      <c r="I28" s="49"/>
      <c r="J28" s="49"/>
      <c r="K28" s="49"/>
      <c r="L28" s="49"/>
      <c r="M28" s="49"/>
      <c r="N28" s="49"/>
    </row>
    <row r="29" spans="1:14" ht="20.25">
      <c r="A29" s="49"/>
      <c r="B29" s="290" t="s">
        <v>145</v>
      </c>
      <c r="C29" s="291"/>
      <c r="D29" s="291"/>
      <c r="E29" s="237">
        <f>E24</f>
        <v>0</v>
      </c>
      <c r="F29" s="237">
        <f>G24</f>
        <v>0</v>
      </c>
      <c r="G29" s="238" t="e">
        <f>((F29-E29)*100)/E29</f>
        <v>#DIV/0!</v>
      </c>
      <c r="H29" s="49"/>
      <c r="I29" s="49"/>
      <c r="J29" s="49"/>
      <c r="K29" s="49"/>
      <c r="L29" s="49"/>
      <c r="M29" s="49"/>
      <c r="N29" s="49"/>
    </row>
    <row r="30" spans="1:14" ht="21" thickBot="1">
      <c r="A30" s="49"/>
      <c r="B30" s="287" t="s">
        <v>146</v>
      </c>
      <c r="C30" s="288"/>
      <c r="D30" s="288"/>
      <c r="E30" s="239" t="s">
        <v>183</v>
      </c>
      <c r="F30" s="239">
        <f>G24-E24</f>
        <v>0</v>
      </c>
      <c r="G30" s="240" t="e">
        <f>G29</f>
        <v>#DIV/0!</v>
      </c>
      <c r="H30" s="49"/>
      <c r="I30" s="49"/>
      <c r="J30" s="49"/>
      <c r="K30" s="49"/>
      <c r="L30" s="49"/>
      <c r="M30" s="49"/>
      <c r="N30" s="49"/>
    </row>
    <row r="31" spans="1:14" ht="21" customHeight="1">
      <c r="A31" s="49"/>
      <c r="B31" s="143"/>
      <c r="C31" s="143"/>
      <c r="D31" s="143"/>
      <c r="E31" s="143"/>
      <c r="F31" s="49"/>
      <c r="G31" s="49"/>
      <c r="H31" s="88"/>
      <c r="I31" s="88"/>
      <c r="J31" s="88"/>
      <c r="K31" s="88"/>
      <c r="L31" s="49"/>
      <c r="M31" s="49"/>
      <c r="N31" s="49"/>
    </row>
    <row r="32" spans="1:14" ht="21" customHeight="1">
      <c r="A32" s="49"/>
      <c r="B32" s="292" t="s">
        <v>31</v>
      </c>
      <c r="C32" s="292"/>
      <c r="D32" s="292"/>
      <c r="E32" s="292"/>
      <c r="F32" s="313" t="s">
        <v>194</v>
      </c>
      <c r="G32" s="314"/>
      <c r="H32" s="88"/>
      <c r="I32" s="88"/>
      <c r="J32" s="138"/>
      <c r="K32" s="138"/>
      <c r="L32" s="49"/>
      <c r="M32" s="49"/>
      <c r="N32" s="49"/>
    </row>
    <row r="33" spans="1:14" ht="21" customHeight="1">
      <c r="A33" s="87"/>
      <c r="B33" s="294" t="s">
        <v>32</v>
      </c>
      <c r="C33" s="295"/>
      <c r="D33" s="295"/>
      <c r="E33" s="295"/>
      <c r="F33" s="49"/>
      <c r="G33" s="49"/>
      <c r="H33" s="88"/>
      <c r="I33" s="88"/>
      <c r="J33" s="88"/>
      <c r="K33" s="88"/>
      <c r="L33" s="49"/>
      <c r="M33" s="49"/>
      <c r="N33" s="49"/>
    </row>
    <row r="34" spans="1:14" ht="21" customHeight="1">
      <c r="A34" s="87"/>
      <c r="B34" s="292" t="s">
        <v>128</v>
      </c>
      <c r="C34" s="293"/>
      <c r="D34" s="293"/>
      <c r="E34" s="293"/>
      <c r="F34" s="313" t="s">
        <v>228</v>
      </c>
      <c r="G34" s="314"/>
      <c r="H34" s="88"/>
      <c r="I34" s="88"/>
      <c r="J34" s="138"/>
      <c r="K34" s="138"/>
      <c r="L34" s="49"/>
      <c r="M34" s="49"/>
      <c r="N34" s="49"/>
    </row>
    <row r="35" spans="1:14" ht="21" customHeight="1">
      <c r="A35" s="87"/>
      <c r="B35" s="312" t="s">
        <v>195</v>
      </c>
      <c r="C35" s="312"/>
      <c r="D35" s="312"/>
      <c r="E35" s="312"/>
      <c r="F35" s="49"/>
      <c r="G35" s="49"/>
      <c r="H35" s="88"/>
      <c r="I35" s="88"/>
      <c r="J35" s="88"/>
      <c r="K35" s="88"/>
      <c r="L35" s="49"/>
      <c r="M35" s="49"/>
      <c r="N35" s="49"/>
    </row>
    <row r="36" spans="1:14" ht="21" customHeight="1">
      <c r="A36" s="87"/>
      <c r="B36" s="294" t="s">
        <v>129</v>
      </c>
      <c r="C36" s="315"/>
      <c r="D36" s="315"/>
      <c r="E36" s="315"/>
      <c r="F36" s="313" t="s">
        <v>251</v>
      </c>
      <c r="G36" s="314"/>
      <c r="H36" s="88"/>
      <c r="I36" s="88"/>
      <c r="J36" s="138"/>
      <c r="K36" s="138"/>
      <c r="L36" s="49"/>
      <c r="M36" s="49"/>
      <c r="N36" s="49"/>
    </row>
    <row r="37" spans="1:14" ht="27" customHeight="1">
      <c r="A37" s="87"/>
      <c r="B37" s="146" t="s">
        <v>213</v>
      </c>
      <c r="C37" s="49"/>
      <c r="D37" s="49"/>
      <c r="E37" s="49"/>
      <c r="F37" s="49"/>
      <c r="G37" s="49"/>
      <c r="H37" s="311"/>
      <c r="I37" s="311"/>
      <c r="J37" s="311"/>
      <c r="K37" s="311"/>
      <c r="L37" s="49"/>
      <c r="M37" s="49"/>
      <c r="N37" s="49"/>
    </row>
    <row r="38" spans="1:12" ht="21.75" customHeight="1" thickBot="1">
      <c r="A38" s="87"/>
      <c r="B38" s="289" t="str">
        <f>"با توجه به مقطع تدریس ("&amp;'ورود اطلاعات'!F5&amp;") و با عنایت به رتبه کسب شده ("&amp;'ورود اطلاعات'!F7&amp;")، شما مشمول فوق العاده ویژه به میزان ("&amp;Sheet2!AH28&amp;") درصد خواهید بود."</f>
        <v>با توجه به مقطع تدریس (ابتدایی) و با عنایت به رتبه کسب شده (0)، شما مشمول فوق العاده ویژه به میزان (0) درصد خواهید بود.</v>
      </c>
      <c r="C38" s="289"/>
      <c r="D38" s="289"/>
      <c r="E38" s="289"/>
      <c r="F38" s="289"/>
      <c r="G38" s="289"/>
      <c r="H38" s="145"/>
      <c r="I38" s="86"/>
      <c r="J38" s="49"/>
      <c r="K38" s="49"/>
      <c r="L38" s="49"/>
    </row>
    <row r="39" spans="1:12" ht="20.25" thickTop="1">
      <c r="A39" s="49"/>
      <c r="B39" s="284"/>
      <c r="C39" s="284"/>
      <c r="D39" s="284"/>
      <c r="E39" s="284"/>
      <c r="F39" s="284"/>
      <c r="G39" s="284"/>
      <c r="H39" s="145"/>
      <c r="I39" s="88"/>
      <c r="J39" s="49"/>
      <c r="K39" s="49"/>
      <c r="L39" s="49"/>
    </row>
    <row r="40" spans="1:12" ht="15.75">
      <c r="A40" s="49"/>
      <c r="B40" s="284" t="str">
        <f>IF('ورود اطلاعات'!F735="قراردادی","- با توجه به وضعیت استخدامی شما (قراردادی) تنها سوابق اسفند ماه (سنوات و تجربه) به میزان 80 درصد در محاسبه امتیاز حق شاغل  سال 99 لحاظ گردیده است. "," ")</f>
        <v xml:space="preserve"> </v>
      </c>
      <c r="C40" s="284"/>
      <c r="D40" s="284"/>
      <c r="E40" s="284"/>
      <c r="F40" s="284"/>
      <c r="G40" s="284"/>
      <c r="H40" s="49"/>
      <c r="I40" s="49"/>
      <c r="J40" s="49"/>
      <c r="K40" s="49"/>
      <c r="L40" s="49"/>
    </row>
    <row r="41" spans="1:12" ht="15">
      <c r="A41" s="49"/>
      <c r="B41" s="88"/>
      <c r="C41" s="88"/>
      <c r="D41" s="88"/>
      <c r="E41" s="88"/>
      <c r="F41" s="88"/>
      <c r="G41" s="88"/>
      <c r="H41" s="49"/>
      <c r="I41" s="49"/>
      <c r="J41" s="49"/>
      <c r="K41" s="49"/>
      <c r="L41" s="49"/>
    </row>
    <row r="42" spans="1:12" ht="15">
      <c r="A42" s="49"/>
      <c r="B42" s="49"/>
      <c r="C42" s="49"/>
      <c r="D42" s="49"/>
      <c r="E42" s="49"/>
      <c r="F42" s="49"/>
      <c r="G42" s="49"/>
      <c r="H42" s="49"/>
      <c r="I42" s="49"/>
      <c r="J42" s="49"/>
      <c r="K42" s="49"/>
      <c r="L42" s="49"/>
    </row>
    <row r="43" spans="1:12" ht="15">
      <c r="A43" s="49"/>
      <c r="B43" s="49"/>
      <c r="C43" s="49"/>
      <c r="D43" s="49"/>
      <c r="E43" s="49"/>
      <c r="F43" s="49"/>
      <c r="G43" s="49"/>
      <c r="H43" s="49"/>
      <c r="I43" s="49"/>
      <c r="J43" s="49"/>
      <c r="K43" s="49"/>
      <c r="L43" s="49"/>
    </row>
    <row r="44" spans="1:12" ht="15">
      <c r="A44" s="49"/>
      <c r="B44" s="49"/>
      <c r="C44" s="49"/>
      <c r="D44" s="49"/>
      <c r="E44" s="49"/>
      <c r="F44" s="49"/>
      <c r="G44" s="49"/>
      <c r="H44" s="49"/>
      <c r="I44" s="49"/>
      <c r="J44" s="49"/>
      <c r="K44" s="49"/>
      <c r="L44" s="49"/>
    </row>
    <row r="45" spans="1:12" ht="15">
      <c r="A45" s="49"/>
      <c r="B45" s="49"/>
      <c r="C45" s="49"/>
      <c r="D45" s="49"/>
      <c r="E45" s="49"/>
      <c r="F45" s="49"/>
      <c r="G45" s="49"/>
      <c r="H45" s="49"/>
      <c r="I45" s="49"/>
      <c r="J45" s="49"/>
      <c r="K45" s="49"/>
      <c r="L45" s="49"/>
    </row>
    <row r="46" spans="1:12" ht="15">
      <c r="A46" s="49"/>
      <c r="B46" s="49"/>
      <c r="C46" s="49"/>
      <c r="D46" s="49"/>
      <c r="E46" s="49"/>
      <c r="F46" s="49"/>
      <c r="G46" s="49"/>
      <c r="H46" s="49"/>
      <c r="I46" s="49"/>
      <c r="J46" s="49"/>
      <c r="K46" s="49"/>
      <c r="L46" s="49"/>
    </row>
    <row r="47" spans="1:12" ht="15">
      <c r="A47" s="49"/>
      <c r="B47" s="49"/>
      <c r="C47" s="49"/>
      <c r="D47" s="49"/>
      <c r="E47" s="49"/>
      <c r="F47" s="49"/>
      <c r="G47" s="49"/>
      <c r="H47" s="49"/>
      <c r="I47" s="49"/>
      <c r="J47" s="49"/>
      <c r="K47" s="49"/>
      <c r="L47" s="49"/>
    </row>
    <row r="48" spans="1:12" ht="15">
      <c r="A48" s="49"/>
      <c r="B48" s="49"/>
      <c r="C48" s="49"/>
      <c r="D48" s="49"/>
      <c r="E48" s="49"/>
      <c r="F48" s="49"/>
      <c r="G48" s="49"/>
      <c r="H48" s="49"/>
      <c r="I48" s="49"/>
      <c r="J48" s="49"/>
      <c r="K48" s="49"/>
      <c r="L48" s="49"/>
    </row>
    <row r="49" spans="1:12" ht="15">
      <c r="A49" s="49"/>
      <c r="B49" s="49"/>
      <c r="C49" s="49"/>
      <c r="D49" s="49"/>
      <c r="E49" s="49"/>
      <c r="F49" s="49"/>
      <c r="G49" s="49"/>
      <c r="H49" s="49"/>
      <c r="I49" s="49"/>
      <c r="J49" s="49"/>
      <c r="K49" s="49"/>
      <c r="L49" s="49"/>
    </row>
    <row r="50" spans="1:12" ht="15">
      <c r="A50" s="49"/>
      <c r="B50" s="49"/>
      <c r="C50" s="49"/>
      <c r="D50" s="49"/>
      <c r="E50" s="49"/>
      <c r="F50" s="49"/>
      <c r="G50" s="49"/>
      <c r="H50" s="49"/>
      <c r="I50" s="49"/>
      <c r="J50" s="49"/>
      <c r="K50" s="49"/>
      <c r="L50" s="49"/>
    </row>
    <row r="51" spans="1:12" ht="15">
      <c r="A51" s="49"/>
      <c r="B51" s="49"/>
      <c r="C51" s="49"/>
      <c r="D51" s="49"/>
      <c r="E51" s="49"/>
      <c r="F51" s="49"/>
      <c r="G51" s="49"/>
      <c r="H51" s="49"/>
      <c r="I51" s="49"/>
      <c r="J51" s="49"/>
      <c r="K51" s="49"/>
      <c r="L51" s="49"/>
    </row>
    <row r="52" spans="1:12" ht="15">
      <c r="A52" s="49"/>
      <c r="B52" s="49"/>
      <c r="C52" s="49"/>
      <c r="D52" s="49"/>
      <c r="E52" s="49"/>
      <c r="F52" s="49"/>
      <c r="G52" s="49"/>
      <c r="H52" s="49"/>
      <c r="I52" s="49"/>
      <c r="J52" s="49"/>
      <c r="K52" s="49"/>
      <c r="L52" s="49"/>
    </row>
    <row r="53" spans="1:12" ht="15">
      <c r="A53" s="49"/>
      <c r="B53" s="49"/>
      <c r="C53" s="49"/>
      <c r="D53" s="49"/>
      <c r="E53" s="49"/>
      <c r="F53" s="49"/>
      <c r="G53" s="49"/>
      <c r="H53" s="49"/>
      <c r="I53" s="49"/>
      <c r="J53" s="49"/>
      <c r="K53" s="49"/>
      <c r="L53" s="49"/>
    </row>
    <row r="54" spans="1:12" ht="15">
      <c r="A54" s="49"/>
      <c r="B54" s="49"/>
      <c r="C54" s="49"/>
      <c r="D54" s="49"/>
      <c r="E54" s="49"/>
      <c r="F54" s="49"/>
      <c r="G54" s="49"/>
      <c r="H54" s="49"/>
      <c r="I54" s="49"/>
      <c r="J54" s="49"/>
      <c r="K54" s="49"/>
      <c r="L54" s="49"/>
    </row>
    <row r="55" spans="1:12" ht="15">
      <c r="A55" s="49"/>
      <c r="B55" s="49"/>
      <c r="C55" s="49"/>
      <c r="D55" s="49"/>
      <c r="E55" s="49"/>
      <c r="F55" s="49"/>
      <c r="G55" s="49"/>
      <c r="H55" s="49"/>
      <c r="I55" s="49"/>
      <c r="J55" s="49"/>
      <c r="K55" s="49"/>
      <c r="L55" s="49"/>
    </row>
    <row r="56" spans="1:12" ht="15">
      <c r="A56" s="49"/>
      <c r="B56" s="49"/>
      <c r="C56" s="49"/>
      <c r="D56" s="49"/>
      <c r="E56" s="49"/>
      <c r="F56" s="49"/>
      <c r="G56" s="49"/>
      <c r="H56" s="49"/>
      <c r="I56" s="49"/>
      <c r="J56" s="49"/>
      <c r="K56" s="49"/>
      <c r="L56" s="49"/>
    </row>
    <row r="57" spans="1:12" ht="15">
      <c r="A57" s="49"/>
      <c r="B57" s="49"/>
      <c r="C57" s="49"/>
      <c r="D57" s="49"/>
      <c r="E57" s="49"/>
      <c r="F57" s="49"/>
      <c r="G57" s="49"/>
      <c r="H57" s="49"/>
      <c r="I57" s="49"/>
      <c r="J57" s="49"/>
      <c r="K57" s="49"/>
      <c r="L57" s="49"/>
    </row>
    <row r="58" spans="1:12" ht="15">
      <c r="A58" s="49"/>
      <c r="B58" s="49"/>
      <c r="C58" s="49"/>
      <c r="D58" s="49"/>
      <c r="E58" s="49"/>
      <c r="F58" s="49"/>
      <c r="G58" s="49"/>
      <c r="H58" s="49"/>
      <c r="I58" s="49"/>
      <c r="J58" s="49"/>
      <c r="K58" s="49"/>
      <c r="L58" s="49"/>
    </row>
    <row r="59" spans="1:12" ht="15">
      <c r="A59" s="49"/>
      <c r="B59" s="49"/>
      <c r="C59" s="49"/>
      <c r="D59" s="49"/>
      <c r="E59" s="49"/>
      <c r="F59" s="49"/>
      <c r="G59" s="49"/>
      <c r="H59" s="49"/>
      <c r="I59" s="49"/>
      <c r="J59" s="49"/>
      <c r="K59" s="49"/>
      <c r="L59" s="49"/>
    </row>
    <row r="60" spans="1:12" ht="15">
      <c r="A60" s="49"/>
      <c r="B60" s="49"/>
      <c r="C60" s="49"/>
      <c r="D60" s="49"/>
      <c r="E60" s="49"/>
      <c r="F60" s="49"/>
      <c r="G60" s="49"/>
      <c r="H60" s="49"/>
      <c r="I60" s="49"/>
      <c r="J60" s="49"/>
      <c r="K60" s="49"/>
      <c r="L60" s="49"/>
    </row>
    <row r="61" spans="1:12" ht="15">
      <c r="A61" s="49"/>
      <c r="B61" s="49"/>
      <c r="C61" s="49"/>
      <c r="D61" s="49"/>
      <c r="E61" s="49"/>
      <c r="F61" s="49"/>
      <c r="G61" s="49"/>
      <c r="H61" s="49"/>
      <c r="I61" s="49"/>
      <c r="J61" s="49"/>
      <c r="K61" s="49"/>
      <c r="L61" s="49"/>
    </row>
    <row r="62" spans="1:12" ht="15">
      <c r="A62" s="49"/>
      <c r="B62" s="49"/>
      <c r="C62" s="49"/>
      <c r="D62" s="49"/>
      <c r="E62" s="49"/>
      <c r="F62" s="49"/>
      <c r="G62" s="49"/>
      <c r="H62" s="49"/>
      <c r="I62" s="49"/>
      <c r="J62" s="49"/>
      <c r="K62" s="49"/>
      <c r="L62" s="49"/>
    </row>
    <row r="63" spans="1:12" ht="15">
      <c r="A63" s="49"/>
      <c r="B63" s="49"/>
      <c r="C63" s="49"/>
      <c r="D63" s="49"/>
      <c r="E63" s="49"/>
      <c r="F63" s="49"/>
      <c r="G63" s="49"/>
      <c r="H63" s="49"/>
      <c r="I63" s="49"/>
      <c r="J63" s="49"/>
      <c r="K63" s="49"/>
      <c r="L63" s="49"/>
    </row>
    <row r="64" spans="1:12" ht="15">
      <c r="A64" s="49"/>
      <c r="B64" s="49"/>
      <c r="C64" s="49"/>
      <c r="D64" s="49"/>
      <c r="E64" s="49"/>
      <c r="F64" s="49"/>
      <c r="G64" s="49"/>
      <c r="H64" s="49"/>
      <c r="I64" s="49"/>
      <c r="J64" s="49"/>
      <c r="K64" s="49"/>
      <c r="L64" s="49"/>
    </row>
    <row r="65" spans="1:12" ht="15">
      <c r="A65" s="49"/>
      <c r="B65" s="49"/>
      <c r="C65" s="49"/>
      <c r="D65" s="49"/>
      <c r="E65" s="49"/>
      <c r="F65" s="49"/>
      <c r="G65" s="49"/>
      <c r="H65" s="49"/>
      <c r="I65" s="49"/>
      <c r="J65" s="49"/>
      <c r="K65" s="49"/>
      <c r="L65" s="49"/>
    </row>
    <row r="66" spans="1:12" ht="15">
      <c r="A66" s="49"/>
      <c r="B66" s="49"/>
      <c r="C66" s="49"/>
      <c r="D66" s="49"/>
      <c r="E66" s="49"/>
      <c r="F66" s="49"/>
      <c r="G66" s="49"/>
      <c r="H66" s="49"/>
      <c r="I66" s="49"/>
      <c r="J66" s="49"/>
      <c r="K66" s="49"/>
      <c r="L66" s="49"/>
    </row>
    <row r="67" spans="1:12" ht="15">
      <c r="A67" s="49"/>
      <c r="B67" s="49"/>
      <c r="C67" s="49"/>
      <c r="D67" s="49"/>
      <c r="E67" s="49"/>
      <c r="F67" s="49"/>
      <c r="G67" s="49"/>
      <c r="H67" s="49"/>
      <c r="I67" s="49"/>
      <c r="J67" s="49"/>
      <c r="K67" s="49"/>
      <c r="L67" s="49"/>
    </row>
    <row r="68" spans="1:12" ht="15">
      <c r="A68" s="49"/>
      <c r="B68" s="49"/>
      <c r="C68" s="49"/>
      <c r="D68" s="49"/>
      <c r="E68" s="49"/>
      <c r="F68" s="49"/>
      <c r="G68" s="49"/>
      <c r="H68" s="49"/>
      <c r="I68" s="49"/>
      <c r="J68" s="49"/>
      <c r="K68" s="49"/>
      <c r="L68" s="49"/>
    </row>
    <row r="69" spans="1:12" ht="15">
      <c r="A69" s="49"/>
      <c r="B69" s="49"/>
      <c r="C69" s="49"/>
      <c r="D69" s="49"/>
      <c r="E69" s="49"/>
      <c r="F69" s="49"/>
      <c r="G69" s="49"/>
      <c r="H69" s="49"/>
      <c r="I69" s="49"/>
      <c r="J69" s="49"/>
      <c r="K69" s="49"/>
      <c r="L69" s="49"/>
    </row>
    <row r="70" spans="1:12" ht="15">
      <c r="A70" s="49"/>
      <c r="B70" s="49"/>
      <c r="C70" s="49"/>
      <c r="D70" s="49"/>
      <c r="E70" s="49"/>
      <c r="F70" s="49"/>
      <c r="G70" s="49"/>
      <c r="H70" s="49"/>
      <c r="I70" s="49"/>
      <c r="J70" s="49"/>
      <c r="K70" s="49"/>
      <c r="L70" s="49"/>
    </row>
    <row r="71" spans="1:12" ht="15">
      <c r="A71" s="49"/>
      <c r="B71" s="49"/>
      <c r="C71" s="49"/>
      <c r="D71" s="49"/>
      <c r="E71" s="49"/>
      <c r="F71" s="49"/>
      <c r="G71" s="49"/>
      <c r="H71" s="49"/>
      <c r="I71" s="49"/>
      <c r="J71" s="49"/>
      <c r="K71" s="49"/>
      <c r="L71" s="49"/>
    </row>
    <row r="72" spans="1:12" ht="15">
      <c r="A72" s="49"/>
      <c r="B72" s="49"/>
      <c r="C72" s="49"/>
      <c r="D72" s="49"/>
      <c r="E72" s="49"/>
      <c r="F72" s="49"/>
      <c r="G72" s="49"/>
      <c r="H72" s="49"/>
      <c r="I72" s="49"/>
      <c r="J72" s="49"/>
      <c r="K72" s="49"/>
      <c r="L72" s="49"/>
    </row>
    <row r="73" spans="1:12" ht="15">
      <c r="A73" s="49"/>
      <c r="B73" s="49"/>
      <c r="C73" s="49"/>
      <c r="D73" s="49"/>
      <c r="E73" s="49"/>
      <c r="F73" s="49"/>
      <c r="G73" s="49"/>
      <c r="H73" s="49"/>
      <c r="I73" s="49"/>
      <c r="J73" s="49"/>
      <c r="K73" s="49"/>
      <c r="L73" s="49"/>
    </row>
    <row r="74" spans="1:12" ht="15">
      <c r="A74" s="49"/>
      <c r="B74" s="49"/>
      <c r="C74" s="49"/>
      <c r="D74" s="49"/>
      <c r="E74" s="49"/>
      <c r="F74" s="49"/>
      <c r="G74" s="49"/>
      <c r="H74" s="49"/>
      <c r="I74" s="49"/>
      <c r="J74" s="49"/>
      <c r="K74" s="49"/>
      <c r="L74" s="49"/>
    </row>
    <row r="75" spans="1:12" ht="15">
      <c r="A75" s="49"/>
      <c r="B75" s="49"/>
      <c r="C75" s="49"/>
      <c r="D75" s="49"/>
      <c r="E75" s="49"/>
      <c r="F75" s="49"/>
      <c r="G75" s="49"/>
      <c r="H75" s="49"/>
      <c r="I75" s="49"/>
      <c r="J75" s="49"/>
      <c r="K75" s="49"/>
      <c r="L75" s="49"/>
    </row>
    <row r="76" spans="1:12" ht="15">
      <c r="A76" s="49"/>
      <c r="B76" s="49"/>
      <c r="C76" s="49"/>
      <c r="D76" s="49"/>
      <c r="E76" s="49"/>
      <c r="F76" s="49"/>
      <c r="G76" s="49"/>
      <c r="H76" s="49"/>
      <c r="I76" s="49"/>
      <c r="J76" s="49"/>
      <c r="K76" s="49"/>
      <c r="L76" s="49"/>
    </row>
    <row r="77" spans="1:12" ht="15">
      <c r="A77" s="49"/>
      <c r="B77" s="49"/>
      <c r="C77" s="49"/>
      <c r="D77" s="49"/>
      <c r="E77" s="49"/>
      <c r="F77" s="49"/>
      <c r="G77" s="49"/>
      <c r="H77" s="49"/>
      <c r="I77" s="49"/>
      <c r="J77" s="49"/>
      <c r="K77" s="49"/>
      <c r="L77" s="49"/>
    </row>
    <row r="78" spans="1:12" ht="15">
      <c r="A78" s="49"/>
      <c r="B78" s="49"/>
      <c r="C78" s="49"/>
      <c r="D78" s="49"/>
      <c r="E78" s="49"/>
      <c r="F78" s="49"/>
      <c r="G78" s="49"/>
      <c r="H78" s="49"/>
      <c r="I78" s="49"/>
      <c r="J78" s="49"/>
      <c r="K78" s="49"/>
      <c r="L78" s="49"/>
    </row>
    <row r="79" spans="1:12" ht="15">
      <c r="A79" s="49"/>
      <c r="B79" s="49"/>
      <c r="C79" s="49"/>
      <c r="D79" s="49"/>
      <c r="E79" s="49"/>
      <c r="F79" s="49"/>
      <c r="G79" s="49"/>
      <c r="H79" s="49"/>
      <c r="I79" s="49"/>
      <c r="J79" s="49"/>
      <c r="K79" s="49"/>
      <c r="L79" s="49"/>
    </row>
    <row r="80" spans="1:12" ht="15">
      <c r="A80" s="49"/>
      <c r="B80" s="49"/>
      <c r="C80" s="49"/>
      <c r="D80" s="49"/>
      <c r="E80" s="49"/>
      <c r="F80" s="49"/>
      <c r="G80" s="49"/>
      <c r="H80" s="49"/>
      <c r="I80" s="49"/>
      <c r="J80" s="49"/>
      <c r="K80" s="49"/>
      <c r="L80" s="49"/>
    </row>
    <row r="81" spans="1:12" ht="15">
      <c r="A81" s="49"/>
      <c r="B81" s="49"/>
      <c r="C81" s="49"/>
      <c r="D81" s="49"/>
      <c r="E81" s="49"/>
      <c r="F81" s="49"/>
      <c r="G81" s="49"/>
      <c r="H81" s="49"/>
      <c r="I81" s="49"/>
      <c r="J81" s="49"/>
      <c r="K81" s="49"/>
      <c r="L81" s="49"/>
    </row>
    <row r="82" spans="1:12" ht="15">
      <c r="A82" s="49"/>
      <c r="B82" s="49"/>
      <c r="C82" s="49"/>
      <c r="D82" s="49"/>
      <c r="E82" s="49"/>
      <c r="F82" s="49"/>
      <c r="G82" s="49"/>
      <c r="H82" s="49"/>
      <c r="I82" s="49"/>
      <c r="J82" s="49"/>
      <c r="K82" s="49"/>
      <c r="L82" s="49"/>
    </row>
    <row r="83" spans="1:12" ht="15">
      <c r="A83" s="49"/>
      <c r="B83" s="49"/>
      <c r="C83" s="49"/>
      <c r="D83" s="49"/>
      <c r="E83" s="49"/>
      <c r="F83" s="49"/>
      <c r="G83" s="49"/>
      <c r="H83" s="49"/>
      <c r="I83" s="49"/>
      <c r="J83" s="49"/>
      <c r="K83" s="49"/>
      <c r="L83" s="49"/>
    </row>
    <row r="84" spans="1:12" ht="15">
      <c r="A84" s="49"/>
      <c r="B84" s="49"/>
      <c r="C84" s="49"/>
      <c r="D84" s="49"/>
      <c r="E84" s="49"/>
      <c r="F84" s="49"/>
      <c r="G84" s="49"/>
      <c r="H84" s="49"/>
      <c r="I84" s="49"/>
      <c r="J84" s="49"/>
      <c r="K84" s="49"/>
      <c r="L84" s="49"/>
    </row>
    <row r="85" spans="1:12" ht="15">
      <c r="A85" s="49"/>
      <c r="B85" s="49"/>
      <c r="C85" s="49"/>
      <c r="D85" s="49"/>
      <c r="E85" s="49"/>
      <c r="F85" s="49"/>
      <c r="G85" s="49"/>
      <c r="H85" s="49"/>
      <c r="I85" s="49"/>
      <c r="J85" s="49"/>
      <c r="K85" s="49"/>
      <c r="L85" s="49"/>
    </row>
    <row r="86" spans="1:12" ht="15">
      <c r="A86" s="49"/>
      <c r="B86" s="49"/>
      <c r="C86" s="49"/>
      <c r="D86" s="49"/>
      <c r="E86" s="49"/>
      <c r="F86" s="49"/>
      <c r="G86" s="49"/>
      <c r="H86" s="49"/>
      <c r="I86" s="49"/>
      <c r="J86" s="49"/>
      <c r="K86" s="49"/>
      <c r="L86" s="49"/>
    </row>
    <row r="87" spans="1:12" ht="15">
      <c r="A87" s="49"/>
      <c r="B87" s="49"/>
      <c r="C87" s="49"/>
      <c r="D87" s="49"/>
      <c r="E87" s="49"/>
      <c r="F87" s="49"/>
      <c r="G87" s="49"/>
      <c r="H87" s="49"/>
      <c r="I87" s="49"/>
      <c r="J87" s="49"/>
      <c r="K87" s="49"/>
      <c r="L87" s="49"/>
    </row>
    <row r="88" spans="1:12" ht="15">
      <c r="A88" s="49"/>
      <c r="B88" s="49"/>
      <c r="C88" s="49"/>
      <c r="D88" s="49"/>
      <c r="E88" s="49"/>
      <c r="F88" s="49"/>
      <c r="G88" s="49"/>
      <c r="H88" s="49"/>
      <c r="I88" s="49"/>
      <c r="J88" s="49"/>
      <c r="K88" s="49"/>
      <c r="L88" s="49"/>
    </row>
    <row r="89" spans="1:12" ht="15">
      <c r="A89" s="49"/>
      <c r="B89" s="49"/>
      <c r="C89" s="49"/>
      <c r="D89" s="49"/>
      <c r="E89" s="49"/>
      <c r="F89" s="49"/>
      <c r="G89" s="49"/>
      <c r="H89" s="49"/>
      <c r="I89" s="49"/>
      <c r="J89" s="49"/>
      <c r="K89" s="49"/>
      <c r="L89" s="49"/>
    </row>
    <row r="90" spans="1:12" ht="15">
      <c r="A90" s="49"/>
      <c r="B90" s="49"/>
      <c r="C90" s="49"/>
      <c r="D90" s="49"/>
      <c r="E90" s="49"/>
      <c r="F90" s="49"/>
      <c r="G90" s="49"/>
      <c r="H90" s="49"/>
      <c r="I90" s="49"/>
      <c r="J90" s="49"/>
      <c r="K90" s="49"/>
      <c r="L90" s="49"/>
    </row>
    <row r="91" spans="1:12" ht="15">
      <c r="A91" s="49"/>
      <c r="B91" s="49"/>
      <c r="C91" s="49"/>
      <c r="D91" s="49"/>
      <c r="E91" s="49"/>
      <c r="F91" s="49"/>
      <c r="G91" s="49"/>
      <c r="H91" s="49"/>
      <c r="I91" s="49"/>
      <c r="J91" s="49"/>
      <c r="K91" s="49"/>
      <c r="L91" s="49"/>
    </row>
    <row r="92" spans="1:12" ht="15">
      <c r="A92" s="49"/>
      <c r="B92" s="49"/>
      <c r="C92" s="49"/>
      <c r="D92" s="49"/>
      <c r="E92" s="49"/>
      <c r="F92" s="49"/>
      <c r="G92" s="49"/>
      <c r="H92" s="49"/>
      <c r="I92" s="49"/>
      <c r="J92" s="49"/>
      <c r="K92" s="49"/>
      <c r="L92" s="49"/>
    </row>
    <row r="93" spans="1:12" ht="15">
      <c r="A93" s="49"/>
      <c r="B93" s="49"/>
      <c r="C93" s="49"/>
      <c r="D93" s="49"/>
      <c r="E93" s="49"/>
      <c r="F93" s="49"/>
      <c r="G93" s="49"/>
      <c r="H93" s="49"/>
      <c r="I93" s="49"/>
      <c r="J93" s="49"/>
      <c r="K93" s="49"/>
      <c r="L93" s="49"/>
    </row>
    <row r="94" spans="1:12" ht="15">
      <c r="A94" s="49"/>
      <c r="B94" s="49"/>
      <c r="C94" s="49"/>
      <c r="D94" s="49"/>
      <c r="E94" s="49"/>
      <c r="F94" s="49"/>
      <c r="G94" s="49"/>
      <c r="H94" s="49"/>
      <c r="I94" s="49"/>
      <c r="J94" s="49"/>
      <c r="K94" s="49"/>
      <c r="L94" s="49"/>
    </row>
    <row r="95" spans="1:12" ht="15">
      <c r="A95" s="49"/>
      <c r="B95" s="49"/>
      <c r="C95" s="49"/>
      <c r="D95" s="49"/>
      <c r="E95" s="49"/>
      <c r="F95" s="49"/>
      <c r="G95" s="49"/>
      <c r="H95" s="49"/>
      <c r="I95" s="49"/>
      <c r="J95" s="49"/>
      <c r="K95" s="49"/>
      <c r="L95" s="49"/>
    </row>
    <row r="96" spans="1:12" ht="15">
      <c r="A96" s="49"/>
      <c r="B96" s="49"/>
      <c r="C96" s="49"/>
      <c r="D96" s="49"/>
      <c r="E96" s="49"/>
      <c r="F96" s="49"/>
      <c r="G96" s="49"/>
      <c r="H96" s="49"/>
      <c r="I96" s="49"/>
      <c r="J96" s="49"/>
      <c r="K96" s="49"/>
      <c r="L96" s="49"/>
    </row>
    <row r="97" spans="1:12" ht="15">
      <c r="A97" s="49"/>
      <c r="B97" s="49"/>
      <c r="C97" s="49"/>
      <c r="D97" s="49"/>
      <c r="E97" s="49"/>
      <c r="F97" s="49"/>
      <c r="G97" s="49"/>
      <c r="H97" s="49"/>
      <c r="I97" s="49"/>
      <c r="J97" s="49"/>
      <c r="K97" s="49"/>
      <c r="L97" s="49"/>
    </row>
    <row r="98" spans="1:12" ht="15">
      <c r="A98" s="49"/>
      <c r="B98" s="49"/>
      <c r="C98" s="49"/>
      <c r="D98" s="49"/>
      <c r="E98" s="49"/>
      <c r="F98" s="49"/>
      <c r="G98" s="49"/>
      <c r="H98" s="49"/>
      <c r="I98" s="49"/>
      <c r="J98" s="49"/>
      <c r="K98" s="49"/>
      <c r="L98" s="49"/>
    </row>
    <row r="99" spans="1:12" ht="15">
      <c r="A99" s="49"/>
      <c r="B99" s="49"/>
      <c r="C99" s="49"/>
      <c r="D99" s="49"/>
      <c r="E99" s="49"/>
      <c r="F99" s="49"/>
      <c r="G99" s="49"/>
      <c r="H99" s="49"/>
      <c r="I99" s="49"/>
      <c r="J99" s="49"/>
      <c r="K99" s="49"/>
      <c r="L99" s="49"/>
    </row>
    <row r="100" spans="1:12" ht="15">
      <c r="A100" s="49"/>
      <c r="B100" s="49"/>
      <c r="C100" s="49"/>
      <c r="D100" s="49"/>
      <c r="E100" s="49"/>
      <c r="F100" s="49"/>
      <c r="G100" s="49"/>
      <c r="H100" s="49"/>
      <c r="I100" s="49"/>
      <c r="J100" s="49"/>
      <c r="K100" s="49"/>
      <c r="L100" s="49"/>
    </row>
    <row r="101" spans="1:12" ht="15">
      <c r="A101" s="49"/>
      <c r="B101" s="49"/>
      <c r="C101" s="49"/>
      <c r="D101" s="49"/>
      <c r="E101" s="49"/>
      <c r="F101" s="49"/>
      <c r="G101" s="49"/>
      <c r="H101" s="49"/>
      <c r="I101" s="49"/>
      <c r="J101" s="49"/>
      <c r="K101" s="49"/>
      <c r="L101" s="49"/>
    </row>
    <row r="102" spans="1:12" ht="15">
      <c r="A102" s="49"/>
      <c r="B102" s="49"/>
      <c r="C102" s="49"/>
      <c r="D102" s="49"/>
      <c r="E102" s="49"/>
      <c r="F102" s="49"/>
      <c r="G102" s="49"/>
      <c r="H102" s="49"/>
      <c r="I102" s="49"/>
      <c r="J102" s="49"/>
      <c r="K102" s="49"/>
      <c r="L102" s="49"/>
    </row>
    <row r="103" spans="1:12" ht="15">
      <c r="A103" s="49"/>
      <c r="B103" s="49"/>
      <c r="C103" s="49"/>
      <c r="D103" s="49"/>
      <c r="E103" s="49"/>
      <c r="F103" s="49"/>
      <c r="G103" s="49"/>
      <c r="H103" s="49"/>
      <c r="I103" s="49"/>
      <c r="J103" s="49"/>
      <c r="K103" s="49"/>
      <c r="L103" s="49"/>
    </row>
    <row r="104" spans="1:12" ht="15">
      <c r="A104" s="49"/>
      <c r="B104" s="49"/>
      <c r="C104" s="49"/>
      <c r="D104" s="49"/>
      <c r="E104" s="49"/>
      <c r="F104" s="49"/>
      <c r="G104" s="49"/>
      <c r="H104" s="49"/>
      <c r="I104" s="49"/>
      <c r="J104" s="49"/>
      <c r="K104" s="49"/>
      <c r="L104" s="49"/>
    </row>
    <row r="105" spans="1:12" ht="15">
      <c r="A105" s="49"/>
      <c r="B105" s="49"/>
      <c r="C105" s="49"/>
      <c r="D105" s="49"/>
      <c r="E105" s="49"/>
      <c r="F105" s="49"/>
      <c r="G105" s="49"/>
      <c r="H105" s="49"/>
      <c r="I105" s="49"/>
      <c r="J105" s="49"/>
      <c r="K105" s="49"/>
      <c r="L105" s="49"/>
    </row>
    <row r="106" spans="1:12" ht="15">
      <c r="A106" s="49"/>
      <c r="B106" s="49"/>
      <c r="C106" s="49"/>
      <c r="D106" s="49"/>
      <c r="E106" s="49"/>
      <c r="F106" s="49"/>
      <c r="G106" s="49"/>
      <c r="H106" s="49"/>
      <c r="I106" s="49"/>
      <c r="J106" s="49"/>
      <c r="K106" s="49"/>
      <c r="L106" s="49"/>
    </row>
    <row r="107" spans="1:12" ht="15">
      <c r="A107" s="49"/>
      <c r="B107" s="49"/>
      <c r="C107" s="49"/>
      <c r="D107" s="49"/>
      <c r="E107" s="49"/>
      <c r="F107" s="49"/>
      <c r="G107" s="49"/>
      <c r="H107" s="49"/>
      <c r="I107" s="49"/>
      <c r="J107" s="49"/>
      <c r="K107" s="49"/>
      <c r="L107" s="49"/>
    </row>
    <row r="108" spans="1:12" ht="15">
      <c r="A108" s="49"/>
      <c r="B108" s="49"/>
      <c r="C108" s="49"/>
      <c r="D108" s="49"/>
      <c r="E108" s="49"/>
      <c r="F108" s="49"/>
      <c r="G108" s="49"/>
      <c r="H108" s="49"/>
      <c r="I108" s="49"/>
      <c r="J108" s="49"/>
      <c r="K108" s="49"/>
      <c r="L108" s="49"/>
    </row>
    <row r="109" spans="1:12" ht="15">
      <c r="A109" s="49"/>
      <c r="B109" s="49"/>
      <c r="C109" s="49"/>
      <c r="D109" s="49"/>
      <c r="E109" s="49"/>
      <c r="F109" s="49"/>
      <c r="G109" s="49"/>
      <c r="H109" s="49"/>
      <c r="I109" s="49"/>
      <c r="J109" s="49"/>
      <c r="K109" s="49"/>
      <c r="L109" s="49"/>
    </row>
    <row r="110" spans="1:12" ht="15">
      <c r="A110" s="49"/>
      <c r="B110" s="49"/>
      <c r="C110" s="49"/>
      <c r="D110" s="49"/>
      <c r="E110" s="49"/>
      <c r="F110" s="49"/>
      <c r="G110" s="49"/>
      <c r="H110" s="49"/>
      <c r="I110" s="49"/>
      <c r="J110" s="49"/>
      <c r="K110" s="49"/>
      <c r="L110" s="49"/>
    </row>
    <row r="111" spans="1:12" ht="15">
      <c r="A111" s="49"/>
      <c r="B111" s="49"/>
      <c r="C111" s="49"/>
      <c r="D111" s="49"/>
      <c r="E111" s="49"/>
      <c r="F111" s="49"/>
      <c r="G111" s="49"/>
      <c r="H111" s="49"/>
      <c r="I111" s="49"/>
      <c r="J111" s="49"/>
      <c r="K111" s="49"/>
      <c r="L111" s="49"/>
    </row>
    <row r="112" spans="1:12" ht="15">
      <c r="A112" s="49"/>
      <c r="B112" s="49"/>
      <c r="C112" s="49"/>
      <c r="D112" s="49"/>
      <c r="E112" s="49"/>
      <c r="F112" s="49"/>
      <c r="G112" s="49"/>
      <c r="H112" s="49"/>
      <c r="I112" s="49"/>
      <c r="J112" s="49"/>
      <c r="K112" s="49"/>
      <c r="L112" s="49"/>
    </row>
    <row r="113" spans="1:12" ht="15">
      <c r="A113" s="49"/>
      <c r="B113" s="49"/>
      <c r="C113" s="49"/>
      <c r="D113" s="49"/>
      <c r="E113" s="49"/>
      <c r="F113" s="49"/>
      <c r="G113" s="49"/>
      <c r="H113" s="49"/>
      <c r="I113" s="49"/>
      <c r="J113" s="49"/>
      <c r="K113" s="49"/>
      <c r="L113" s="49"/>
    </row>
    <row r="114" spans="1:12" ht="15">
      <c r="A114" s="49"/>
      <c r="B114" s="49"/>
      <c r="C114" s="49"/>
      <c r="D114" s="49"/>
      <c r="E114" s="49"/>
      <c r="F114" s="49"/>
      <c r="G114" s="49"/>
      <c r="H114" s="49"/>
      <c r="I114" s="49"/>
      <c r="J114" s="49"/>
      <c r="K114" s="49"/>
      <c r="L114" s="49"/>
    </row>
    <row r="115" spans="1:12" ht="15">
      <c r="A115" s="49"/>
      <c r="B115" s="49"/>
      <c r="C115" s="49"/>
      <c r="D115" s="49"/>
      <c r="E115" s="49"/>
      <c r="F115" s="49"/>
      <c r="G115" s="49"/>
      <c r="H115" s="49"/>
      <c r="I115" s="49"/>
      <c r="J115" s="49"/>
      <c r="K115" s="49"/>
      <c r="L115" s="49"/>
    </row>
    <row r="116" spans="1:12" ht="15">
      <c r="A116" s="49"/>
      <c r="B116" s="49"/>
      <c r="C116" s="49"/>
      <c r="D116" s="49"/>
      <c r="E116" s="49"/>
      <c r="F116" s="49"/>
      <c r="G116" s="49"/>
      <c r="H116" s="49"/>
      <c r="I116" s="49"/>
      <c r="J116" s="49"/>
      <c r="K116" s="49"/>
      <c r="L116" s="49"/>
    </row>
    <row r="117" spans="1:12" ht="15">
      <c r="A117" s="49"/>
      <c r="B117" s="49"/>
      <c r="C117" s="49"/>
      <c r="D117" s="49"/>
      <c r="E117" s="49"/>
      <c r="F117" s="49"/>
      <c r="G117" s="49"/>
      <c r="H117" s="49"/>
      <c r="I117" s="49"/>
      <c r="J117" s="49"/>
      <c r="K117" s="49"/>
      <c r="L117" s="49"/>
    </row>
    <row r="118" spans="1:12" ht="15">
      <c r="A118" s="49"/>
      <c r="B118" s="49"/>
      <c r="C118" s="49"/>
      <c r="D118" s="49"/>
      <c r="E118" s="49"/>
      <c r="F118" s="49"/>
      <c r="G118" s="49"/>
      <c r="H118" s="49"/>
      <c r="I118" s="49"/>
      <c r="J118" s="49"/>
      <c r="K118" s="49"/>
      <c r="L118" s="49"/>
    </row>
  </sheetData>
  <sheetProtection algorithmName="SHA-512" hashValue="l3xQXCHbcvl4wToTTKmjq25nPMNxvxX6GlSzYpHQ7duthFsEi2OQXXWcfsTG8cZ1wIIDmI7YMI3SmwOm9Gdfrw==" saltValue="WrTYRcGxuxwFLKxSv30bBA==" spinCount="100000" sheet="1" formatCells="0" formatColumns="0" formatRows="0" insertColumns="0" insertRows="0" insertHyperlinks="0" deleteColumns="0" deleteRows="0" sort="0" autoFilter="0" pivotTables="0"/>
  <mergeCells count="39">
    <mergeCell ref="H37:K37"/>
    <mergeCell ref="B35:E35"/>
    <mergeCell ref="F32:G32"/>
    <mergeCell ref="F34:G34"/>
    <mergeCell ref="F36:G36"/>
    <mergeCell ref="B36:E36"/>
    <mergeCell ref="B23:C23"/>
    <mergeCell ref="B8:C8"/>
    <mergeCell ref="B9:C9"/>
    <mergeCell ref="B10:C10"/>
    <mergeCell ref="B11:C11"/>
    <mergeCell ref="B12:C12"/>
    <mergeCell ref="B20:C20"/>
    <mergeCell ref="B1:G1"/>
    <mergeCell ref="B14:C14"/>
    <mergeCell ref="B18:C18"/>
    <mergeCell ref="B19:C19"/>
    <mergeCell ref="B27:D27"/>
    <mergeCell ref="B22:C22"/>
    <mergeCell ref="B24:C24"/>
    <mergeCell ref="B21:C21"/>
    <mergeCell ref="B2:C3"/>
    <mergeCell ref="D2:E2"/>
    <mergeCell ref="F2:G2"/>
    <mergeCell ref="B15:C15"/>
    <mergeCell ref="B16:C16"/>
    <mergeCell ref="B17:C17"/>
    <mergeCell ref="B13:C13"/>
    <mergeCell ref="B4:B7"/>
    <mergeCell ref="B40:G40"/>
    <mergeCell ref="B26:D26"/>
    <mergeCell ref="B30:D30"/>
    <mergeCell ref="B39:G39"/>
    <mergeCell ref="B38:G38"/>
    <mergeCell ref="B28:D28"/>
    <mergeCell ref="B34:E34"/>
    <mergeCell ref="B29:D29"/>
    <mergeCell ref="B32:E32"/>
    <mergeCell ref="B33:E33"/>
  </mergeCells>
  <hyperlinks>
    <hyperlink ref="B36" r:id="rId1" display="https://www.instagram.com/sayah.shahdi/"/>
    <hyperlink ref="B33" r:id="rId2" display="https://shenasname.ir/"/>
    <hyperlink ref="F36" location="'حکم پس از رتبه بندی'!A1" display="ورود"/>
    <hyperlink ref="F32:G32" location="'ورود اطلاعات'!A1" display="کاربرگ ورود اطلاعات"/>
    <hyperlink ref="F34:G34" location="'حکم ابتدای سال ۹۹'!A1" display="حکم کارگزینی ابتدای سال ۹۹"/>
    <hyperlink ref="F36:G36" location="'حکم رتبه بندی ۹۹'!A1" display="حکم کارگزینی ترمیم رتبه بندی معلمان"/>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4"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84"/>
  <sheetViews>
    <sheetView rightToLeft="1" workbookViewId="0" topLeftCell="A1">
      <selection activeCell="H7" sqref="H7"/>
    </sheetView>
  </sheetViews>
  <sheetFormatPr defaultColWidth="9.00390625" defaultRowHeight="15"/>
  <cols>
    <col min="1" max="6" width="9.00390625" style="137" customWidth="1"/>
    <col min="7" max="7" width="36.28125" style="137" bestFit="1" customWidth="1"/>
    <col min="8" max="8" width="10.421875" style="137" bestFit="1" customWidth="1"/>
    <col min="9" max="9" width="9.00390625" style="137" customWidth="1"/>
    <col min="10" max="10" width="10.140625" style="137" bestFit="1" customWidth="1"/>
    <col min="11" max="23" width="9.00390625" style="137" customWidth="1"/>
    <col min="24" max="24" width="8.140625" style="51" customWidth="1"/>
    <col min="25" max="25" width="18.57421875" style="51" customWidth="1"/>
    <col min="26" max="26" width="11.57421875" style="51" customWidth="1"/>
    <col min="27" max="27" width="12.57421875" style="51" customWidth="1"/>
    <col min="28" max="28" width="11.57421875" style="51" customWidth="1"/>
    <col min="29" max="29" width="12.57421875" style="51" customWidth="1"/>
    <col min="30" max="30" width="13.8515625" style="51" bestFit="1" customWidth="1"/>
    <col min="31" max="35" width="9.140625" style="51" customWidth="1"/>
    <col min="36" max="36" width="14.7109375" style="51" customWidth="1"/>
    <col min="37" max="37" width="9.140625" style="51" customWidth="1"/>
    <col min="38" max="38" width="11.28125" style="51" bestFit="1" customWidth="1"/>
    <col min="39" max="39" width="9.140625" style="51" customWidth="1"/>
    <col min="40" max="40" width="12.7109375" style="51" bestFit="1" customWidth="1"/>
    <col min="41" max="41" width="9.140625" style="51" customWidth="1"/>
    <col min="42" max="42" width="16.421875" style="51" bestFit="1" customWidth="1"/>
    <col min="43" max="43" width="10.28125" style="51" customWidth="1"/>
    <col min="44" max="16384" width="9.00390625" style="137" customWidth="1"/>
  </cols>
  <sheetData>
    <row r="1" spans="3:21" ht="15" thickBot="1">
      <c r="C1" s="154"/>
      <c r="O1" s="137">
        <v>0</v>
      </c>
      <c r="U1" s="137">
        <v>0</v>
      </c>
    </row>
    <row r="2" spans="2:21" ht="15">
      <c r="B2" s="155"/>
      <c r="C2" s="156">
        <v>4</v>
      </c>
      <c r="D2" s="157" t="s">
        <v>53</v>
      </c>
      <c r="E2" s="154" t="s">
        <v>45</v>
      </c>
      <c r="L2" s="137">
        <v>0</v>
      </c>
      <c r="M2" s="137">
        <v>0</v>
      </c>
      <c r="O2" s="137">
        <v>700</v>
      </c>
      <c r="Q2" s="158" t="s">
        <v>69</v>
      </c>
      <c r="S2" s="137" t="s">
        <v>14</v>
      </c>
      <c r="U2" s="137">
        <v>1</v>
      </c>
    </row>
    <row r="3" spans="3:21" ht="15" thickBot="1">
      <c r="C3" s="156">
        <v>5</v>
      </c>
      <c r="D3" s="157" t="s">
        <v>54</v>
      </c>
      <c r="E3" s="154" t="s">
        <v>42</v>
      </c>
      <c r="L3" s="137">
        <v>210</v>
      </c>
      <c r="M3" s="137">
        <v>810</v>
      </c>
      <c r="O3" s="137">
        <v>1500</v>
      </c>
      <c r="Q3" s="159" t="s">
        <v>70</v>
      </c>
      <c r="S3" s="137" t="s">
        <v>15</v>
      </c>
      <c r="U3" s="137">
        <v>2</v>
      </c>
    </row>
    <row r="4" spans="3:29" ht="21.75" thickBot="1">
      <c r="C4" s="156">
        <v>6</v>
      </c>
      <c r="D4" s="157" t="s">
        <v>55</v>
      </c>
      <c r="E4" s="154" t="s">
        <v>43</v>
      </c>
      <c r="L4" s="137">
        <v>420</v>
      </c>
      <c r="O4" s="137">
        <v>2000</v>
      </c>
      <c r="U4" s="137">
        <v>3</v>
      </c>
      <c r="Y4" s="160" t="s">
        <v>60</v>
      </c>
      <c r="Z4" s="161"/>
      <c r="AA4" s="162" t="s">
        <v>68</v>
      </c>
      <c r="AB4" s="163" t="s">
        <v>73</v>
      </c>
      <c r="AC4" s="162" t="s">
        <v>73</v>
      </c>
    </row>
    <row r="5" spans="3:29" ht="22.5">
      <c r="C5" s="156">
        <v>7</v>
      </c>
      <c r="D5" s="157" t="s">
        <v>56</v>
      </c>
      <c r="E5" s="154" t="s">
        <v>44</v>
      </c>
      <c r="L5" s="137">
        <v>630</v>
      </c>
      <c r="U5" s="137">
        <v>4</v>
      </c>
      <c r="Y5" s="164" t="s">
        <v>45</v>
      </c>
      <c r="Z5" s="1">
        <v>1300</v>
      </c>
      <c r="AA5" s="2">
        <f>IF(Y5=Sheet2!H24,Z5,0)</f>
        <v>0</v>
      </c>
      <c r="AB5" s="1">
        <v>18</v>
      </c>
      <c r="AC5" s="2">
        <f>IF(Sheet2!H24=Y5,AB5,0)</f>
        <v>0</v>
      </c>
    </row>
    <row r="6" spans="3:29" ht="22.5">
      <c r="C6" s="156">
        <v>8</v>
      </c>
      <c r="D6" s="157" t="s">
        <v>57</v>
      </c>
      <c r="E6" s="154" t="s">
        <v>58</v>
      </c>
      <c r="L6" s="137">
        <v>840</v>
      </c>
      <c r="U6" s="137">
        <v>5</v>
      </c>
      <c r="Y6" s="165" t="s">
        <v>42</v>
      </c>
      <c r="Z6" s="3">
        <v>1450</v>
      </c>
      <c r="AA6" s="4">
        <f>IF(Y6=Sheet2!H24,Z6,0)</f>
        <v>0</v>
      </c>
      <c r="AB6" s="3">
        <v>25</v>
      </c>
      <c r="AC6" s="2">
        <f>IF(Sheet2!H24=Y6,AB6,0)</f>
        <v>0</v>
      </c>
    </row>
    <row r="7" spans="3:29" ht="22.5">
      <c r="C7" s="156">
        <v>9</v>
      </c>
      <c r="E7" s="154" t="s">
        <v>59</v>
      </c>
      <c r="L7" s="137">
        <v>1050</v>
      </c>
      <c r="U7" s="137">
        <v>6</v>
      </c>
      <c r="Y7" s="165" t="s">
        <v>43</v>
      </c>
      <c r="Z7" s="3">
        <v>1700</v>
      </c>
      <c r="AA7" s="4">
        <f>IF(Y7=Sheet2!H24,Z7,0)</f>
        <v>0</v>
      </c>
      <c r="AB7" s="3">
        <v>32</v>
      </c>
      <c r="AC7" s="2">
        <f>IF(Sheet2!H24=Y7,AB7,0)</f>
        <v>0</v>
      </c>
    </row>
    <row r="8" spans="3:29" ht="22.5">
      <c r="C8" s="156">
        <v>10</v>
      </c>
      <c r="L8" s="137">
        <v>1260</v>
      </c>
      <c r="U8" s="137">
        <v>7</v>
      </c>
      <c r="Y8" s="165" t="s">
        <v>44</v>
      </c>
      <c r="Z8" s="3">
        <v>2100</v>
      </c>
      <c r="AA8" s="4">
        <f>IF(Y8=Sheet2!H24,Z8,0)</f>
        <v>2100</v>
      </c>
      <c r="AB8" s="3">
        <v>39</v>
      </c>
      <c r="AC8" s="2">
        <f>IF(Sheet2!H24=Y8,AB8,0)</f>
        <v>39</v>
      </c>
    </row>
    <row r="9" spans="3:29" ht="23.25" thickBot="1">
      <c r="C9" s="156">
        <v>11</v>
      </c>
      <c r="G9" s="316"/>
      <c r="H9" s="316"/>
      <c r="L9" s="137">
        <v>1470</v>
      </c>
      <c r="U9" s="137">
        <v>8</v>
      </c>
      <c r="Y9" s="165" t="s">
        <v>58</v>
      </c>
      <c r="Z9" s="3">
        <v>2600</v>
      </c>
      <c r="AA9" s="4">
        <f>IF(Y9=Sheet2!H24,Z9,0)</f>
        <v>0</v>
      </c>
      <c r="AB9" s="3">
        <v>46</v>
      </c>
      <c r="AC9" s="2">
        <f>IF(Sheet2!H24=Y9,AB9,0)</f>
        <v>0</v>
      </c>
    </row>
    <row r="10" spans="3:29" ht="24.75" thickBot="1">
      <c r="C10" s="156">
        <v>12</v>
      </c>
      <c r="G10" s="136" t="s">
        <v>192</v>
      </c>
      <c r="H10" s="166">
        <v>0</v>
      </c>
      <c r="L10" s="137">
        <v>1680</v>
      </c>
      <c r="U10" s="137">
        <v>9</v>
      </c>
      <c r="Y10" s="167" t="s">
        <v>59</v>
      </c>
      <c r="Z10" s="5">
        <v>3100</v>
      </c>
      <c r="AA10" s="6">
        <f>IF(Y10=Sheet2!H24,Z10,0)</f>
        <v>0</v>
      </c>
      <c r="AB10" s="5">
        <v>53</v>
      </c>
      <c r="AC10" s="20">
        <f>IF(Sheet2!H24=Y10,AB10,0)</f>
        <v>0</v>
      </c>
    </row>
    <row r="11" spans="3:29" ht="23.25" thickBot="1">
      <c r="C11" s="156">
        <v>13</v>
      </c>
      <c r="U11" s="137">
        <v>10</v>
      </c>
      <c r="Y11" s="325" t="s">
        <v>68</v>
      </c>
      <c r="Z11" s="326"/>
      <c r="AA11" s="32">
        <f>SUM(AA5:AA10)</f>
        <v>2100</v>
      </c>
      <c r="AB11" s="24">
        <f>SUM(AC5:AC10)</f>
        <v>39</v>
      </c>
      <c r="AC11" s="21">
        <f>(AB11*Sheet2!H26)+((Sheet2!H27/12)*AB11)</f>
        <v>0</v>
      </c>
    </row>
    <row r="12" spans="3:29" ht="22.5">
      <c r="C12" s="156">
        <v>14</v>
      </c>
      <c r="U12" s="137">
        <v>11</v>
      </c>
      <c r="Y12" s="334" t="s">
        <v>76</v>
      </c>
      <c r="Z12" s="335"/>
      <c r="AA12" s="335"/>
      <c r="AB12" s="336"/>
      <c r="AC12" s="22">
        <f>Sheet2!H28/2</f>
        <v>0</v>
      </c>
    </row>
    <row r="13" spans="3:29" ht="23.25" thickBot="1">
      <c r="C13" s="156">
        <v>15</v>
      </c>
      <c r="U13" s="137">
        <v>12</v>
      </c>
      <c r="Y13" s="337" t="s">
        <v>77</v>
      </c>
      <c r="Z13" s="338"/>
      <c r="AA13" s="338"/>
      <c r="AB13" s="338"/>
      <c r="AC13" s="23">
        <f>AC11+AC12</f>
        <v>0</v>
      </c>
    </row>
    <row r="14" spans="3:21" ht="20.25" thickBot="1">
      <c r="C14" s="156">
        <v>16</v>
      </c>
      <c r="G14" s="316" t="s">
        <v>90</v>
      </c>
      <c r="H14" s="316"/>
      <c r="U14" s="137">
        <v>13</v>
      </c>
    </row>
    <row r="15" spans="3:21" ht="21">
      <c r="C15" s="156">
        <v>17</v>
      </c>
      <c r="G15" s="41" t="s">
        <v>85</v>
      </c>
      <c r="H15" s="168">
        <v>0</v>
      </c>
      <c r="U15" s="137">
        <v>14</v>
      </c>
    </row>
    <row r="16" spans="7:21" ht="21.75" thickBot="1">
      <c r="G16" s="43" t="s">
        <v>86</v>
      </c>
      <c r="H16" s="169">
        <v>0</v>
      </c>
      <c r="U16" s="137">
        <v>15</v>
      </c>
    </row>
    <row r="17" ht="15" thickBot="1">
      <c r="U17" s="137">
        <v>16</v>
      </c>
    </row>
    <row r="18" spans="7:21" ht="15">
      <c r="G18" s="318" t="s">
        <v>130</v>
      </c>
      <c r="H18" s="318"/>
      <c r="U18" s="137">
        <v>17</v>
      </c>
    </row>
    <row r="19" spans="7:36" ht="18.75" thickBot="1">
      <c r="G19" s="319"/>
      <c r="H19" s="319"/>
      <c r="U19" s="137">
        <v>18</v>
      </c>
      <c r="AD19" s="83"/>
      <c r="AE19" s="80"/>
      <c r="AF19" s="221" t="s">
        <v>69</v>
      </c>
      <c r="AG19" s="221" t="s">
        <v>70</v>
      </c>
      <c r="AH19" s="221"/>
      <c r="AI19" s="221"/>
      <c r="AJ19" s="79"/>
    </row>
    <row r="20" spans="21:36" ht="18.75" thickBot="1">
      <c r="U20" s="137">
        <v>19</v>
      </c>
      <c r="AD20" s="83"/>
      <c r="AE20" s="80"/>
      <c r="AF20" s="215">
        <v>0</v>
      </c>
      <c r="AG20" s="215">
        <v>0</v>
      </c>
      <c r="AH20" s="214">
        <f>IF('ورود اطلاعات'!F7=0,0,0)</f>
        <v>0</v>
      </c>
      <c r="AI20" s="214">
        <f>IF('ورود اطلاعات'!F7=0,0,0)</f>
        <v>0</v>
      </c>
      <c r="AJ20" s="79"/>
    </row>
    <row r="21" spans="7:36" ht="21.75" thickBot="1">
      <c r="G21" s="320" t="s">
        <v>67</v>
      </c>
      <c r="H21" s="321"/>
      <c r="U21" s="137">
        <v>20</v>
      </c>
      <c r="AD21" s="83"/>
      <c r="AE21" s="80"/>
      <c r="AF21" s="215">
        <v>10</v>
      </c>
      <c r="AG21" s="215">
        <v>9</v>
      </c>
      <c r="AH21" s="214">
        <f>IF('ورود اطلاعات'!F7=1,AF21,0)</f>
        <v>0</v>
      </c>
      <c r="AI21" s="214">
        <f>IF('ورود اطلاعات'!F7=1,AG21,0)</f>
        <v>0</v>
      </c>
      <c r="AJ21" s="79"/>
    </row>
    <row r="22" spans="7:36" ht="22.5">
      <c r="G22" s="42" t="s">
        <v>51</v>
      </c>
      <c r="H22" s="170">
        <v>5</v>
      </c>
      <c r="U22" s="137">
        <v>21</v>
      </c>
      <c r="X22" s="29" t="s">
        <v>61</v>
      </c>
      <c r="Y22" s="30" t="s">
        <v>0</v>
      </c>
      <c r="Z22" s="31"/>
      <c r="AA22" s="137"/>
      <c r="AB22" s="137"/>
      <c r="AC22" s="137"/>
      <c r="AD22" s="83"/>
      <c r="AE22" s="80"/>
      <c r="AF22" s="215">
        <v>12</v>
      </c>
      <c r="AG22" s="215">
        <v>11</v>
      </c>
      <c r="AH22" s="214">
        <f>IF('ورود اطلاعات'!F7=2,AF22,0)</f>
        <v>0</v>
      </c>
      <c r="AI22" s="214">
        <f>IF('ورود اطلاعات'!F7=2,AG22,0)</f>
        <v>0</v>
      </c>
      <c r="AJ22" s="79"/>
    </row>
    <row r="23" spans="7:36" ht="22.5">
      <c r="G23" s="42" t="s">
        <v>52</v>
      </c>
      <c r="H23" s="170" t="s">
        <v>53</v>
      </c>
      <c r="U23" s="137">
        <v>22</v>
      </c>
      <c r="X23" s="28">
        <v>1</v>
      </c>
      <c r="Y23" s="7">
        <v>2400</v>
      </c>
      <c r="Z23" s="11">
        <f>IF(X23=Sheet2!H22,Y23,0)</f>
        <v>0</v>
      </c>
      <c r="AA23" s="137"/>
      <c r="AB23" s="137"/>
      <c r="AC23" s="137"/>
      <c r="AD23" s="83"/>
      <c r="AE23" s="80"/>
      <c r="AF23" s="215">
        <v>15</v>
      </c>
      <c r="AG23" s="215">
        <v>14</v>
      </c>
      <c r="AH23" s="214">
        <f>IF('ورود اطلاعات'!F7=3,AF23,0)</f>
        <v>0</v>
      </c>
      <c r="AI23" s="214">
        <f>IF('ورود اطلاعات'!F7=3,AG23,0)</f>
        <v>0</v>
      </c>
      <c r="AJ23" s="79"/>
    </row>
    <row r="24" spans="7:36" ht="22.5">
      <c r="G24" s="42" t="s">
        <v>41</v>
      </c>
      <c r="H24" s="170" t="s">
        <v>44</v>
      </c>
      <c r="U24" s="137">
        <v>23</v>
      </c>
      <c r="X24" s="44">
        <v>2</v>
      </c>
      <c r="Y24" s="45">
        <v>2600</v>
      </c>
      <c r="Z24" s="4">
        <f>IF(X24=Sheet2!H22,Y24,0)</f>
        <v>0</v>
      </c>
      <c r="AA24" s="137"/>
      <c r="AB24" s="137"/>
      <c r="AC24" s="137"/>
      <c r="AD24" s="83"/>
      <c r="AE24" s="80"/>
      <c r="AF24" s="215">
        <v>18</v>
      </c>
      <c r="AG24" s="215">
        <v>17</v>
      </c>
      <c r="AH24" s="214">
        <f>IF('ورود اطلاعات'!F7=4,AF24,0)</f>
        <v>0</v>
      </c>
      <c r="AI24" s="214">
        <f>IF('ورود اطلاعات'!F7=4,AG24,0)</f>
        <v>0</v>
      </c>
      <c r="AJ24" s="79"/>
    </row>
    <row r="25" spans="7:36" ht="22.5">
      <c r="G25" s="42" t="s">
        <v>71</v>
      </c>
      <c r="H25" s="170" t="s">
        <v>69</v>
      </c>
      <c r="U25" s="137">
        <v>24</v>
      </c>
      <c r="X25" s="28">
        <v>3</v>
      </c>
      <c r="Y25" s="7">
        <v>2800</v>
      </c>
      <c r="Z25" s="11">
        <f>IF(X25=Sheet2!H22,Y25,0)</f>
        <v>0</v>
      </c>
      <c r="AA25" s="137"/>
      <c r="AB25" s="137"/>
      <c r="AC25" s="137"/>
      <c r="AD25" s="83"/>
      <c r="AE25" s="80"/>
      <c r="AF25" s="215">
        <v>21</v>
      </c>
      <c r="AG25" s="215">
        <v>20</v>
      </c>
      <c r="AH25" s="214">
        <f>IF('ورود اطلاعات'!F7=5,AF25,0)</f>
        <v>0</v>
      </c>
      <c r="AI25" s="214">
        <f>IF('ورود اطلاعات'!F7=5,AG25,0)</f>
        <v>0</v>
      </c>
      <c r="AJ25" s="79"/>
    </row>
    <row r="26" spans="7:36" ht="22.5">
      <c r="G26" s="42" t="s">
        <v>72</v>
      </c>
      <c r="H26" s="170">
        <v>0</v>
      </c>
      <c r="U26" s="137">
        <v>25</v>
      </c>
      <c r="X26" s="44">
        <v>4</v>
      </c>
      <c r="Y26" s="45">
        <v>3000</v>
      </c>
      <c r="Z26" s="4">
        <f>IF(X26=Sheet2!H22,Y26,0)</f>
        <v>0</v>
      </c>
      <c r="AA26" s="137"/>
      <c r="AB26" s="137"/>
      <c r="AC26" s="137"/>
      <c r="AD26" s="83"/>
      <c r="AE26" s="80"/>
      <c r="AF26" s="216">
        <f>IF('ورود اطلاعات'!F17=0,0,('ورود اطلاعات'!F17*100)/AF27)</f>
        <v>0</v>
      </c>
      <c r="AG26" s="217">
        <f>IF('ورود اطلاعات'!F5="ابتدایی",AH26,AI26)</f>
        <v>0</v>
      </c>
      <c r="AH26" s="218">
        <f>SUM(AH20:AH25)</f>
        <v>0</v>
      </c>
      <c r="AI26" s="218">
        <f>SUM(AI20:AI25)</f>
        <v>0</v>
      </c>
      <c r="AJ26" s="79"/>
    </row>
    <row r="27" spans="7:36" ht="23.25" thickBot="1">
      <c r="G27" s="42" t="s">
        <v>74</v>
      </c>
      <c r="H27" s="170">
        <v>0</v>
      </c>
      <c r="U27" s="137">
        <v>26</v>
      </c>
      <c r="X27" s="28">
        <v>5</v>
      </c>
      <c r="Y27" s="7">
        <v>3200</v>
      </c>
      <c r="Z27" s="11">
        <f>IF(X27=Sheet2!H22,Y27,0)</f>
        <v>3200</v>
      </c>
      <c r="AA27" s="137"/>
      <c r="AB27" s="137"/>
      <c r="AC27" s="137"/>
      <c r="AD27" s="83"/>
      <c r="AE27" s="80"/>
      <c r="AF27" s="220">
        <f>SUM('ورود اطلاعات'!C16,'ورود اطلاعات'!C17,'ورود اطلاعات'!C18,'ورود اطلاعات'!C19,'ورود اطلاعات'!C20,'ورود اطلاعات'!C21,'ورود اطلاعات'!C22,'ورود اطلاعات'!C23,'ورود اطلاعات'!F22,'ورود اطلاعات'!F23)</f>
        <v>0</v>
      </c>
      <c r="AG27" s="79"/>
      <c r="AH27" s="79"/>
      <c r="AI27" s="79"/>
      <c r="AJ27" s="79"/>
    </row>
    <row r="28" spans="7:36" ht="23.25" thickBot="1">
      <c r="G28" s="43" t="s">
        <v>75</v>
      </c>
      <c r="H28" s="169">
        <v>0</v>
      </c>
      <c r="U28" s="137">
        <v>27</v>
      </c>
      <c r="X28" s="44">
        <v>6</v>
      </c>
      <c r="Y28" s="45">
        <v>3400</v>
      </c>
      <c r="Z28" s="4">
        <f>IF(X28=Sheet2!H22,Y28,0)</f>
        <v>0</v>
      </c>
      <c r="AA28" s="137"/>
      <c r="AB28" s="137"/>
      <c r="AC28" s="137"/>
      <c r="AD28" s="83"/>
      <c r="AE28" s="80"/>
      <c r="AF28" s="79"/>
      <c r="AG28" s="79"/>
      <c r="AH28" s="226">
        <f>AG26+AF26</f>
        <v>0</v>
      </c>
      <c r="AI28" s="79"/>
      <c r="AJ28" s="79"/>
    </row>
    <row r="29" spans="21:32" ht="23.25" thickBot="1">
      <c r="U29" s="137">
        <v>28</v>
      </c>
      <c r="X29" s="28">
        <v>7</v>
      </c>
      <c r="Y29" s="7">
        <v>3600</v>
      </c>
      <c r="Z29" s="11">
        <f>IF(X29=Sheet2!H22,Y29,0)</f>
        <v>0</v>
      </c>
      <c r="AA29" s="137"/>
      <c r="AB29" s="137"/>
      <c r="AC29" s="137"/>
      <c r="AD29" s="137"/>
      <c r="AF29" s="171"/>
    </row>
    <row r="30" spans="7:30" ht="22.5">
      <c r="G30" s="49"/>
      <c r="H30" s="49"/>
      <c r="I30" s="49"/>
      <c r="U30" s="137">
        <v>29</v>
      </c>
      <c r="X30" s="44">
        <v>8</v>
      </c>
      <c r="Y30" s="45">
        <v>3800</v>
      </c>
      <c r="Z30" s="4">
        <f>IF(X30=Sheet2!H22,Y30,0)</f>
        <v>0</v>
      </c>
      <c r="AA30" s="137"/>
      <c r="AB30" s="137"/>
      <c r="AC30" s="137"/>
      <c r="AD30" s="137"/>
    </row>
    <row r="31" spans="7:32" ht="22.5">
      <c r="G31" s="322" t="s">
        <v>81</v>
      </c>
      <c r="H31" s="322"/>
      <c r="I31" s="172" t="e">
        <f>('ورود اطلاعات'!F18*100)/Sheet2!AQ38</f>
        <v>#DIV/0!</v>
      </c>
      <c r="U31" s="137">
        <v>30</v>
      </c>
      <c r="X31" s="28">
        <v>9</v>
      </c>
      <c r="Y31" s="7">
        <v>4000</v>
      </c>
      <c r="Z31" s="11">
        <f>IF(X31=Sheet2!H22,Y31,0)</f>
        <v>0</v>
      </c>
      <c r="AA31" s="137"/>
      <c r="AB31" s="137"/>
      <c r="AC31" s="137"/>
      <c r="AD31" s="137"/>
      <c r="AF31" s="173"/>
    </row>
    <row r="32" spans="7:30" ht="22.5">
      <c r="G32" s="322" t="s">
        <v>82</v>
      </c>
      <c r="H32" s="322"/>
      <c r="I32" s="172" t="e">
        <f>('ورود اطلاعات'!F19*100)/Sheet2!AQ38</f>
        <v>#DIV/0!</v>
      </c>
      <c r="X32" s="44">
        <v>10</v>
      </c>
      <c r="Y32" s="45">
        <v>4200</v>
      </c>
      <c r="Z32" s="4">
        <f>IF(X32=Sheet2!H22,Y32,0)</f>
        <v>0</v>
      </c>
      <c r="AA32" s="137"/>
      <c r="AB32" s="137"/>
      <c r="AC32" s="137"/>
      <c r="AD32" s="137"/>
    </row>
    <row r="33" spans="7:30" ht="22.5">
      <c r="G33" s="322" t="s">
        <v>137</v>
      </c>
      <c r="H33" s="322"/>
      <c r="I33" s="172" t="e">
        <f>('ورود اطلاعات'!F17*100)/Sheet2!I36</f>
        <v>#DIV/0!</v>
      </c>
      <c r="X33" s="28">
        <v>11</v>
      </c>
      <c r="Y33" s="7">
        <v>4400</v>
      </c>
      <c r="Z33" s="11">
        <f>IF(X33=Sheet2!H22,Y33,0)</f>
        <v>0</v>
      </c>
      <c r="AA33" s="137"/>
      <c r="AB33" s="137"/>
      <c r="AC33" s="137"/>
      <c r="AD33" s="137"/>
    </row>
    <row r="34" spans="7:30" ht="22.5">
      <c r="G34" s="322" t="s">
        <v>142</v>
      </c>
      <c r="H34" s="322"/>
      <c r="I34" s="172" t="e">
        <f>(#REF!*100)/'جدول محاسبات'!E4</f>
        <v>#REF!</v>
      </c>
      <c r="X34" s="44">
        <v>12</v>
      </c>
      <c r="Y34" s="45">
        <v>4600</v>
      </c>
      <c r="Z34" s="4">
        <f>IF(X34=Sheet2!H22,Y34,0)</f>
        <v>0</v>
      </c>
      <c r="AA34" s="137"/>
      <c r="AB34" s="137"/>
      <c r="AC34" s="137"/>
      <c r="AD34" s="137"/>
    </row>
    <row r="35" spans="7:30" ht="22.5">
      <c r="G35" s="51"/>
      <c r="H35" s="51"/>
      <c r="I35" s="51"/>
      <c r="X35" s="28">
        <v>13</v>
      </c>
      <c r="Y35" s="7">
        <v>4800</v>
      </c>
      <c r="Z35" s="11">
        <f>IF(X35=Sheet2!H22,Y35,0)</f>
        <v>0</v>
      </c>
      <c r="AA35" s="137"/>
      <c r="AB35" s="137"/>
      <c r="AC35" s="137"/>
      <c r="AD35" s="137"/>
    </row>
    <row r="36" spans="7:43" ht="22.5">
      <c r="G36" s="322" t="s">
        <v>138</v>
      </c>
      <c r="H36" s="322"/>
      <c r="I36" s="78">
        <f>SUM('جدول محاسبات'!E4,'جدول محاسبات'!E5,'جدول محاسبات'!E6,'جدول محاسبات'!E9,'جدول محاسبات'!E13,'جدول محاسبات'!E15,'جدول محاسبات'!E16,'جدول محاسبات'!E17,'جدول محاسبات'!E21,'جدول محاسبات'!E22)</f>
        <v>0</v>
      </c>
      <c r="X36" s="44">
        <v>14</v>
      </c>
      <c r="Y36" s="45">
        <v>5000</v>
      </c>
      <c r="Z36" s="4">
        <f>IF(X36=Sheet2!H22,Y36,0)</f>
        <v>0</v>
      </c>
      <c r="AA36" s="137"/>
      <c r="AB36" s="137"/>
      <c r="AC36" s="137"/>
      <c r="AD36" s="137"/>
      <c r="AO36" s="84"/>
      <c r="AP36" s="174"/>
      <c r="AQ36" s="175"/>
    </row>
    <row r="37" spans="7:30" ht="23.25" thickBot="1">
      <c r="G37" s="51"/>
      <c r="H37" s="51"/>
      <c r="I37" s="51"/>
      <c r="X37" s="28">
        <v>15</v>
      </c>
      <c r="Y37" s="7">
        <v>5200</v>
      </c>
      <c r="Z37" s="11">
        <f>IF(X37=Sheet2!H22,Y37,0)</f>
        <v>0</v>
      </c>
      <c r="AA37" s="137"/>
      <c r="AB37" s="137"/>
      <c r="AC37" s="137"/>
      <c r="AD37" s="137"/>
    </row>
    <row r="38" spans="7:43" ht="23.25" thickBot="1">
      <c r="G38" s="322" t="s">
        <v>139</v>
      </c>
      <c r="H38" s="322"/>
      <c r="I38" s="78">
        <f>ROUND('جدول محاسبات'!D21*Sheet2!H42%,0)</f>
        <v>0</v>
      </c>
      <c r="X38" s="46">
        <v>16</v>
      </c>
      <c r="Y38" s="47">
        <v>5400</v>
      </c>
      <c r="Z38" s="48">
        <f>IF(X38=Sheet2!H22,Y38,0)</f>
        <v>0</v>
      </c>
      <c r="AA38" s="137"/>
      <c r="AB38" s="137"/>
      <c r="AC38" s="137"/>
      <c r="AD38" s="137"/>
      <c r="AI38" s="176" t="s">
        <v>69</v>
      </c>
      <c r="AJ38" s="177" t="s">
        <v>70</v>
      </c>
      <c r="AL38" s="178" t="s">
        <v>17</v>
      </c>
      <c r="AN38" s="178" t="s">
        <v>79</v>
      </c>
      <c r="AP38" s="179" t="s">
        <v>80</v>
      </c>
      <c r="AQ38" s="180">
        <f>SUM('جدول محاسبات'!E7,'جدول محاسبات'!E22,'جدول محاسبات'!E21)</f>
        <v>0</v>
      </c>
    </row>
    <row r="39" spans="7:40" ht="22.5">
      <c r="G39" s="322" t="s">
        <v>140</v>
      </c>
      <c r="H39" s="322"/>
      <c r="I39" s="78">
        <f>ROUND('جدول محاسبات'!D22*Sheet2!H42%,0)</f>
        <v>0</v>
      </c>
      <c r="X39" s="25" t="s">
        <v>53</v>
      </c>
      <c r="Y39" s="9">
        <v>0</v>
      </c>
      <c r="Z39" s="10">
        <f>IF(X39=Sheet2!H23,0,0)</f>
        <v>0</v>
      </c>
      <c r="AA39" s="329" t="s">
        <v>63</v>
      </c>
      <c r="AB39" s="330"/>
      <c r="AC39" s="330"/>
      <c r="AD39" s="331"/>
      <c r="AF39" s="33">
        <v>1</v>
      </c>
      <c r="AG39" s="34">
        <f>IF(AND(AND(X39=Sheet2!H23,Sheet2!H26&gt;1,Sheet2!H28&gt;119,Sheet2!H15&gt;69,Sheet2!H16&gt;69),((Sheet2!H15+Sheet2!H16)/2)&gt;=75),1,0)</f>
        <v>0</v>
      </c>
      <c r="AI39" s="181">
        <f>IF(AG39=AF39,AD44*30%,0)</f>
        <v>0</v>
      </c>
      <c r="AJ39" s="182">
        <f>IF(AG39=AF39,AD44*20%,0)</f>
        <v>0</v>
      </c>
      <c r="AL39" s="183">
        <f>IF(AG39=AF39,'ورود اطلاعات'!C19*10%,0)</f>
        <v>0</v>
      </c>
      <c r="AN39" s="183">
        <f>IF(AG39=AF39,AA11*10%,0)</f>
        <v>0</v>
      </c>
    </row>
    <row r="40" spans="24:40" ht="22.5">
      <c r="X40" s="26" t="s">
        <v>54</v>
      </c>
      <c r="Y40" s="7">
        <v>250</v>
      </c>
      <c r="Z40" s="11">
        <f>IF(X40=Sheet2!H23,Y40,0)</f>
        <v>0</v>
      </c>
      <c r="AA40" s="26">
        <f>AA44</f>
        <v>3520</v>
      </c>
      <c r="AB40" s="7">
        <f>IF(X40=Sheet2!H23,AA41,0)</f>
        <v>0</v>
      </c>
      <c r="AC40" s="15">
        <v>0.15</v>
      </c>
      <c r="AD40" s="16">
        <f>AC40*AB40</f>
        <v>0</v>
      </c>
      <c r="AF40" s="28">
        <v>2</v>
      </c>
      <c r="AG40" s="35">
        <f>IF(X40=Sheet2!H23,AF40,0)</f>
        <v>0</v>
      </c>
      <c r="AI40" s="184">
        <f>IF(AG40=AF40,AD44*25%,0)</f>
        <v>0</v>
      </c>
      <c r="AJ40" s="185">
        <f>IF(AG40=AF40,AD44*15%,0)</f>
        <v>0</v>
      </c>
      <c r="AL40" s="186">
        <f>IF(AG40=AF40,'ورود اطلاعات'!C19*15%,0)</f>
        <v>0</v>
      </c>
      <c r="AN40" s="183">
        <f>IF(AG40=AF40,AA11*15%,0)</f>
        <v>0</v>
      </c>
    </row>
    <row r="41" spans="7:40" ht="23.25" thickBot="1">
      <c r="G41" s="317" t="s">
        <v>150</v>
      </c>
      <c r="H41" s="316"/>
      <c r="X41" s="26" t="s">
        <v>55</v>
      </c>
      <c r="Y41" s="7">
        <v>600</v>
      </c>
      <c r="Z41" s="11">
        <f>IF(X41=Sheet2!H23,Y41,0)</f>
        <v>0</v>
      </c>
      <c r="AA41" s="26">
        <f>AA44</f>
        <v>3520</v>
      </c>
      <c r="AB41" s="7">
        <f>IF(X41=Sheet2!H23,AA41,0)</f>
        <v>0</v>
      </c>
      <c r="AC41" s="15">
        <v>0.25</v>
      </c>
      <c r="AD41" s="16">
        <f>AC41*AB41</f>
        <v>0</v>
      </c>
      <c r="AF41" s="28">
        <v>3</v>
      </c>
      <c r="AG41" s="35">
        <f>IF(X41=Sheet2!H23,AF41,0)</f>
        <v>0</v>
      </c>
      <c r="AI41" s="184">
        <f>IF(AG41=AF41,AD44*17%,0)</f>
        <v>0</v>
      </c>
      <c r="AJ41" s="185">
        <f>IF(AG41=AF41,AD44*10%,0)</f>
        <v>0</v>
      </c>
      <c r="AL41" s="186">
        <f>IF(AG41=AF41,'ورود اطلاعات'!C19*25%,0)</f>
        <v>0</v>
      </c>
      <c r="AN41" s="183">
        <f>IF(AG41=AF41,AA11*25%,0)</f>
        <v>0</v>
      </c>
    </row>
    <row r="42" spans="7:43" ht="24.75" thickBot="1">
      <c r="G42" s="100" t="s">
        <v>149</v>
      </c>
      <c r="H42" s="187">
        <v>0</v>
      </c>
      <c r="X42" s="26" t="s">
        <v>56</v>
      </c>
      <c r="Y42" s="7">
        <v>1050</v>
      </c>
      <c r="Z42" s="11">
        <f>IF(X42=Sheet2!H23,Y42,0)</f>
        <v>0</v>
      </c>
      <c r="AA42" s="26">
        <f>AA44</f>
        <v>3520</v>
      </c>
      <c r="AB42" s="7">
        <f>IF(X42=Sheet2!H23,AA42,0)</f>
        <v>0</v>
      </c>
      <c r="AC42" s="15">
        <v>0.35</v>
      </c>
      <c r="AD42" s="16">
        <f>AC42*AB42</f>
        <v>0</v>
      </c>
      <c r="AF42" s="28">
        <v>4</v>
      </c>
      <c r="AG42" s="35">
        <f>IF(X42=Sheet2!H23,AF42,0)</f>
        <v>0</v>
      </c>
      <c r="AI42" s="184">
        <f>IF(AG42=AF42,AD44*8%,0)</f>
        <v>0</v>
      </c>
      <c r="AJ42" s="185">
        <f>IF(AG42=AF42,AD44*5%,0)</f>
        <v>0</v>
      </c>
      <c r="AL42" s="186">
        <f>IF(AG42=AF42,'ورود اطلاعات'!C19*35%,0)</f>
        <v>0</v>
      </c>
      <c r="AN42" s="183">
        <f>IF(AG42=AF42,AA11*35%,0)</f>
        <v>0</v>
      </c>
      <c r="AP42" s="179" t="s">
        <v>83</v>
      </c>
      <c r="AQ42" s="180">
        <f>SUM(Sheet2!H58,Sheet2!H73,Sheet2!H74)</f>
        <v>0</v>
      </c>
    </row>
    <row r="43" spans="24:40" ht="23.25" thickBot="1">
      <c r="X43" s="12" t="s">
        <v>57</v>
      </c>
      <c r="Y43" s="13">
        <v>1600</v>
      </c>
      <c r="Z43" s="14">
        <f>IF(X43=Sheet2!H23,Y43,0)</f>
        <v>0</v>
      </c>
      <c r="AA43" s="26">
        <f>AA44</f>
        <v>3520</v>
      </c>
      <c r="AB43" s="8">
        <f>IF(X43=Sheet2!H23,AA43,0)</f>
        <v>0</v>
      </c>
      <c r="AC43" s="17">
        <v>0.5</v>
      </c>
      <c r="AD43" s="18">
        <f>AC43*AB43</f>
        <v>0</v>
      </c>
      <c r="AF43" s="36">
        <v>5</v>
      </c>
      <c r="AG43" s="37">
        <f>IF(X43=Sheet2!H23,AF43,0)</f>
        <v>0</v>
      </c>
      <c r="AI43" s="188">
        <f>SUM(AI39:AI42)</f>
        <v>0</v>
      </c>
      <c r="AJ43" s="189">
        <f>SUM(AJ39:AJ42)</f>
        <v>0</v>
      </c>
      <c r="AL43" s="186">
        <f>IF(AG43=AF43,'ورود اطلاعات'!C19*50%,0)</f>
        <v>0</v>
      </c>
      <c r="AN43" s="183">
        <f>IF(AG43=AF43,AA11*50%,0)</f>
        <v>0</v>
      </c>
    </row>
    <row r="44" spans="7:43" ht="24.75" thickBot="1">
      <c r="G44" s="316" t="s">
        <v>136</v>
      </c>
      <c r="H44" s="316"/>
      <c r="X44" s="327" t="s">
        <v>62</v>
      </c>
      <c r="Y44" s="328"/>
      <c r="Z44" s="27">
        <f>SUM(Z23:Z43)</f>
        <v>3200</v>
      </c>
      <c r="AA44" s="190">
        <f>Z44+(Z44*10%)</f>
        <v>3520</v>
      </c>
      <c r="AB44" s="332" t="s">
        <v>64</v>
      </c>
      <c r="AC44" s="333"/>
      <c r="AD44" s="19">
        <f>SUM(AD40:AD43,AA44)</f>
        <v>3520</v>
      </c>
      <c r="AF44" s="38" t="s">
        <v>52</v>
      </c>
      <c r="AG44" s="39">
        <f>SUM(AG39:AG43)</f>
        <v>0</v>
      </c>
      <c r="AI44" s="40" t="s">
        <v>78</v>
      </c>
      <c r="AJ44" s="191">
        <f>IF(Sheet2!H25=Sheet2!Q2,AI43,AJ43)</f>
        <v>0</v>
      </c>
      <c r="AL44" s="192">
        <f>SUM(AL39:AL43)</f>
        <v>0</v>
      </c>
      <c r="AN44" s="192">
        <f>IF(AG44&gt;0,SUM(AN39:AN43)+(AC13*50%),0)</f>
        <v>0</v>
      </c>
      <c r="AP44" s="179" t="s">
        <v>84</v>
      </c>
      <c r="AQ44" s="180">
        <f>SUM('جدول محاسبات'!G7,'جدول محاسبات'!G21,'جدول محاسبات'!G22)</f>
        <v>0</v>
      </c>
    </row>
    <row r="45" spans="7:8" ht="24.75" thickBot="1">
      <c r="G45" s="100" t="s">
        <v>135</v>
      </c>
      <c r="H45" s="107" t="s">
        <v>15</v>
      </c>
    </row>
    <row r="52" ht="15" thickBot="1"/>
    <row r="53" spans="7:8" ht="21">
      <c r="G53" s="323" t="s">
        <v>185</v>
      </c>
      <c r="H53" s="324"/>
    </row>
    <row r="54" spans="7:8" ht="21.75" thickBot="1">
      <c r="G54" s="101" t="s">
        <v>0</v>
      </c>
      <c r="H54" s="102" t="s">
        <v>1</v>
      </c>
    </row>
    <row r="55" spans="7:8" ht="21">
      <c r="G55" s="70">
        <f>'جدول محاسبات'!D4</f>
        <v>0</v>
      </c>
      <c r="H55" s="71">
        <f>G55*'ورود اطلاعات'!F742</f>
        <v>0</v>
      </c>
    </row>
    <row r="56" spans="7:8" ht="21">
      <c r="G56" s="58">
        <f>'جدول محاسبات'!D5</f>
        <v>0</v>
      </c>
      <c r="H56" s="59">
        <f>G56*'ورود اطلاعات'!F742</f>
        <v>0</v>
      </c>
    </row>
    <row r="57" spans="7:8" ht="21">
      <c r="G57" s="74">
        <f>'ورود اطلاعات (2)'!K12</f>
        <v>0</v>
      </c>
      <c r="H57" s="59">
        <f>G57*'ورود اطلاعات'!F742</f>
        <v>0</v>
      </c>
    </row>
    <row r="58" spans="7:8" ht="21">
      <c r="G58" s="104">
        <f>SUM(G55:G57)</f>
        <v>0</v>
      </c>
      <c r="H58" s="103">
        <f>SUM(H55:H57)</f>
        <v>0</v>
      </c>
    </row>
    <row r="59" spans="7:8" ht="21">
      <c r="G59" s="74"/>
      <c r="H59" s="73">
        <f>'جدول محاسبات'!E8</f>
        <v>0</v>
      </c>
    </row>
    <row r="60" spans="7:8" ht="21">
      <c r="G60" s="74">
        <f>'جدول محاسبات'!D9</f>
        <v>0</v>
      </c>
      <c r="H60" s="73">
        <f>G60*'ورود اطلاعات'!F742</f>
        <v>0</v>
      </c>
    </row>
    <row r="61" spans="7:8" ht="21">
      <c r="G61" s="74"/>
      <c r="H61" s="73">
        <f>IF('ورود اطلاعات'!F17=0,0,SUM(H55,H56,H57,H60,H64,H66,H67,H68,H73,H74)*Sheet2!I33%)</f>
        <v>0</v>
      </c>
    </row>
    <row r="62" spans="7:8" ht="21">
      <c r="G62" s="74"/>
      <c r="H62" s="73">
        <f>IF('ورود اطلاعات'!F18=0,0,Sheet2!AQ42*Sheet2!I31%)</f>
        <v>0</v>
      </c>
    </row>
    <row r="63" spans="7:8" ht="21">
      <c r="G63" s="74"/>
      <c r="H63" s="73">
        <f>IF('ورود اطلاعات'!F19=0,0,Sheet2!AQ42*Sheet2!I32%)</f>
        <v>0</v>
      </c>
    </row>
    <row r="64" spans="7:8" ht="21">
      <c r="G64" s="74">
        <f>'جدول محاسبات'!D13</f>
        <v>0</v>
      </c>
      <c r="H64" s="73">
        <f>G64*'ورود اطلاعات'!F742</f>
        <v>0</v>
      </c>
    </row>
    <row r="65" spans="7:8" ht="21">
      <c r="G65" s="74"/>
      <c r="H65" s="73">
        <f>IF('ورود اطلاعات'!F744="بلی",'ورود اطلاعات (2)'!K48/4,0)</f>
        <v>0</v>
      </c>
    </row>
    <row r="66" spans="7:8" ht="21">
      <c r="G66" s="74">
        <f>'جدول محاسبات'!D15</f>
        <v>0</v>
      </c>
      <c r="H66" s="73">
        <f>G66*'ورود اطلاعات'!F742</f>
        <v>0</v>
      </c>
    </row>
    <row r="67" spans="7:8" ht="21">
      <c r="G67" s="74">
        <f>'جدول محاسبات'!D16</f>
        <v>0</v>
      </c>
      <c r="H67" s="73">
        <f>G67*'ورود اطلاعات'!F742</f>
        <v>0</v>
      </c>
    </row>
    <row r="68" spans="7:8" ht="21">
      <c r="G68" s="74">
        <f>'جدول محاسبات'!D17</f>
        <v>0</v>
      </c>
      <c r="H68" s="73">
        <f>G68*'ورود اطلاعات'!F742</f>
        <v>0</v>
      </c>
    </row>
    <row r="69" spans="7:8" ht="21">
      <c r="G69" s="74">
        <f>'جدول محاسبات'!D18</f>
        <v>0</v>
      </c>
      <c r="H69" s="73">
        <f>G69*2438</f>
        <v>0</v>
      </c>
    </row>
    <row r="70" spans="7:8" ht="21">
      <c r="G70" s="74">
        <f>'جدول محاسبات'!D19</f>
        <v>0</v>
      </c>
      <c r="H70" s="73">
        <f>G70*2438</f>
        <v>0</v>
      </c>
    </row>
    <row r="71" spans="7:8" ht="21">
      <c r="G71" s="74"/>
      <c r="H71" s="73" t="e">
        <f>IF(#REF!=0,0,H55*Sheet2!I34%)</f>
        <v>#REF!</v>
      </c>
    </row>
    <row r="72" spans="7:8" ht="21">
      <c r="G72" s="74"/>
      <c r="H72" s="73">
        <f>'ورود اطلاعات'!F20</f>
        <v>0</v>
      </c>
    </row>
    <row r="73" spans="7:8" ht="21">
      <c r="G73" s="74">
        <f>'جدول محاسبات'!D21</f>
        <v>0</v>
      </c>
      <c r="H73" s="73">
        <f>G73*'ورود اطلاعات'!F742</f>
        <v>0</v>
      </c>
    </row>
    <row r="74" spans="7:8" ht="21">
      <c r="G74" s="77">
        <f>'جدول محاسبات'!D22</f>
        <v>0</v>
      </c>
      <c r="H74" s="76">
        <f>G74*'ورود اطلاعات'!F742</f>
        <v>0</v>
      </c>
    </row>
    <row r="75" spans="7:8" ht="21.75" thickBot="1">
      <c r="G75" s="77"/>
      <c r="H75" s="73" t="e">
        <f>IF(SUM(H58,'جدول محاسبات'!E8,H60:H74)&lt;28000000,(28000000-SUM(H58,'جدول محاسبات'!E8,H60:H74)),0)</f>
        <v>#REF!</v>
      </c>
    </row>
    <row r="76" spans="7:8" ht="21.75" thickBot="1">
      <c r="G76" s="106">
        <f>SUM(G58:G74)</f>
        <v>0</v>
      </c>
      <c r="H76" s="105" t="e">
        <f>SUM(H58:H75)</f>
        <v>#REF!</v>
      </c>
    </row>
    <row r="77" spans="7:8" ht="20.25" thickBot="1">
      <c r="G77" s="142"/>
      <c r="H77" s="142"/>
    </row>
    <row r="78" spans="7:8" ht="21.75" thickBot="1">
      <c r="G78" s="135"/>
      <c r="H78" s="135"/>
    </row>
    <row r="79" spans="7:8" ht="20.25">
      <c r="G79" s="134"/>
      <c r="H79" s="134"/>
    </row>
    <row r="80" spans="7:8" ht="20.25">
      <c r="G80" s="132"/>
      <c r="H80" s="132"/>
    </row>
    <row r="81" spans="7:8" ht="20.25">
      <c r="G81" s="132"/>
      <c r="H81" s="132"/>
    </row>
    <row r="82" spans="7:8" ht="20.25">
      <c r="G82" s="132"/>
      <c r="H82" s="132"/>
    </row>
    <row r="83" spans="7:8" ht="20.25">
      <c r="G83" s="132"/>
      <c r="H83" s="132"/>
    </row>
    <row r="84" spans="7:8" ht="21" thickBot="1">
      <c r="G84" s="133"/>
      <c r="H84" s="133"/>
    </row>
  </sheetData>
  <sheetProtection algorithmName="SHA-512" hashValue="DR5MTdTAHl1BSS4GM3kZ3lwLlkOTjFM0WCYRkvJvDluXqi3A1Y1W069eIickAJe6SvKgvf878SDEUruQqDc/UQ==" saltValue="X9ppzskinQ9juB6TqYhiLw==" spinCount="100000" sheet="1" objects="1" scenarios="1"/>
  <mergeCells count="20">
    <mergeCell ref="G53:H53"/>
    <mergeCell ref="Y11:Z11"/>
    <mergeCell ref="X44:Y44"/>
    <mergeCell ref="AA39:AD39"/>
    <mergeCell ref="AB44:AC44"/>
    <mergeCell ref="Y12:AB12"/>
    <mergeCell ref="Y13:AB13"/>
    <mergeCell ref="G32:H32"/>
    <mergeCell ref="G33:H33"/>
    <mergeCell ref="G9:H9"/>
    <mergeCell ref="G41:H41"/>
    <mergeCell ref="G44:H44"/>
    <mergeCell ref="G14:H14"/>
    <mergeCell ref="G18:H19"/>
    <mergeCell ref="G21:H21"/>
    <mergeCell ref="G36:H36"/>
    <mergeCell ref="G38:H38"/>
    <mergeCell ref="G39:H39"/>
    <mergeCell ref="G34:H34"/>
    <mergeCell ref="G31:H31"/>
  </mergeCells>
  <dataValidations count="10">
    <dataValidation type="whole" allowBlank="1" showInputMessage="1" showErrorMessage="1" errorTitle="توجه" error="از صفر (۰) تا صد (100)  عددی وارد نمایید" sqref="H15:H16">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formula1>$X$39:$X$43</formula1>
    </dataValidation>
    <dataValidation type="list" allowBlank="1" showInputMessage="1" showErrorMessage="1" errorTitle="توجه" error="عددی بین 4 تا 16 مطابق با آخرین حکم کارگزینی وارد نمایید" sqref="H22">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formula1>$Y$5:$Y$10</formula1>
    </dataValidation>
    <dataValidation type="list" allowBlank="1" showInputMessage="1" showErrorMessage="1" errorTitle="توجه" error="از صفر (0) تا یازده (11) عددی وارد نمایید" sqref="H27">
      <formula1>$U$1:$U$12</formula1>
    </dataValidation>
    <dataValidation type="list" allowBlank="1" showInputMessage="1" showErrorMessage="1" errorTitle="توجه" error="از صفر (0) تا سی (30) عددی وارد نمایید" sqref="H26">
      <formula1>$U$1:$U$31</formula1>
    </dataValidation>
    <dataValidation type="list" allowBlank="1" showInputMessage="1" showErrorMessage="1" errorTitle="توجه" error="یکی از گزینه های زیر را تایپ (انتخاب) نمایید_x000a__x000a_ابتدایی_x000a_متوسطه_x000a_" sqref="H25">
      <formula1>$Q$2:$Q$3</formula1>
    </dataValidation>
    <dataValidation type="whole" allowBlank="1" showInputMessage="1" showErrorMessage="1" errorTitle="توجه" error="از صفر (۰) تا هزار (1000)  عددی وارد نمایید" sqref="H28">
      <formula1>0</formula1>
      <formula2>1000</formula2>
    </dataValidation>
    <dataValidation type="whole" allowBlank="1" showInputMessage="1" showErrorMessage="1" errorTitle="اخطار" error="عددی از یک تا پنجاه وارد نمایید" sqref="H42">
      <formula1>0</formula1>
      <formula2>50</formula2>
    </dataValidation>
    <dataValidation type="list" allowBlank="1" showInputMessage="1" showErrorMessage="1" errorTitle="توجه" error="یکی از گزینه های زیر را وارد نمایید_x000a__x000a_خیر_x000a_بلی_x000a__x000a_" sqref="H45">
      <formula1>$S$2:$S$3</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53"/>
  <sheetViews>
    <sheetView rightToLeft="1" zoomScale="110" zoomScaleNormal="110" workbookViewId="0" topLeftCell="A1"/>
  </sheetViews>
  <sheetFormatPr defaultColWidth="9.00390625" defaultRowHeight="15"/>
  <cols>
    <col min="1" max="1" width="3.7109375" style="51" customWidth="1"/>
    <col min="2" max="2" width="34.28125" style="51" customWidth="1"/>
    <col min="3" max="3" width="15.00390625" style="51" customWidth="1"/>
    <col min="4" max="4" width="13.7109375" style="51" customWidth="1"/>
    <col min="5" max="5" width="9.421875" style="51" customWidth="1"/>
    <col min="6" max="6" width="11.00390625" style="51" customWidth="1"/>
    <col min="7" max="7" width="8.57421875" style="51" customWidth="1"/>
    <col min="8" max="8" width="13.57421875" style="51" customWidth="1"/>
    <col min="9" max="9" width="13.7109375" style="51" customWidth="1"/>
    <col min="10" max="10" width="73.8515625" style="49" customWidth="1"/>
    <col min="11" max="11" width="32.421875" style="51" customWidth="1"/>
    <col min="12" max="16384" width="9.00390625" style="51" customWidth="1"/>
  </cols>
  <sheetData>
    <row r="1" spans="1:9" ht="29.25" customHeight="1">
      <c r="A1" s="49"/>
      <c r="B1" s="396" t="s">
        <v>228</v>
      </c>
      <c r="C1" s="397" t="s">
        <v>28</v>
      </c>
      <c r="D1" s="397"/>
      <c r="E1" s="397"/>
      <c r="F1" s="50"/>
      <c r="G1" s="50"/>
      <c r="H1" s="50"/>
      <c r="I1" s="49"/>
    </row>
    <row r="2" spans="1:9" ht="18">
      <c r="A2" s="49"/>
      <c r="B2" s="396"/>
      <c r="C2" s="398" t="s">
        <v>49</v>
      </c>
      <c r="D2" s="398"/>
      <c r="E2" s="398"/>
      <c r="F2" s="50"/>
      <c r="G2" s="399" t="s">
        <v>50</v>
      </c>
      <c r="H2" s="399"/>
      <c r="I2" s="49"/>
    </row>
    <row r="3" spans="1:9" ht="10.5" customHeight="1" thickBot="1">
      <c r="A3" s="49"/>
      <c r="B3" s="396"/>
      <c r="C3" s="400"/>
      <c r="D3" s="400"/>
      <c r="E3" s="400"/>
      <c r="F3" s="52"/>
      <c r="G3" s="401"/>
      <c r="H3" s="401"/>
      <c r="I3" s="49"/>
    </row>
    <row r="4" spans="1:9" ht="18">
      <c r="A4" s="49"/>
      <c r="B4" s="402" t="s">
        <v>99</v>
      </c>
      <c r="C4" s="403"/>
      <c r="D4" s="404" t="s">
        <v>98</v>
      </c>
      <c r="E4" s="405"/>
      <c r="F4" s="405"/>
      <c r="G4" s="406"/>
      <c r="H4" s="407"/>
      <c r="I4" s="49"/>
    </row>
    <row r="5" spans="1:9" ht="18">
      <c r="A5" s="49"/>
      <c r="B5" s="408" t="s">
        <v>100</v>
      </c>
      <c r="C5" s="390"/>
      <c r="D5" s="390" t="s">
        <v>101</v>
      </c>
      <c r="E5" s="390"/>
      <c r="F5" s="390"/>
      <c r="G5" s="390" t="s">
        <v>102</v>
      </c>
      <c r="H5" s="391"/>
      <c r="I5" s="49"/>
    </row>
    <row r="6" spans="1:9" ht="18">
      <c r="A6" s="49"/>
      <c r="B6" s="90" t="s">
        <v>103</v>
      </c>
      <c r="C6" s="394" t="s">
        <v>104</v>
      </c>
      <c r="D6" s="394"/>
      <c r="E6" s="394"/>
      <c r="F6" s="395" t="s">
        <v>105</v>
      </c>
      <c r="G6" s="390"/>
      <c r="H6" s="391"/>
      <c r="I6" s="49"/>
    </row>
    <row r="7" spans="1:9" ht="24">
      <c r="A7" s="49"/>
      <c r="B7" s="95" t="s">
        <v>106</v>
      </c>
      <c r="C7" s="390" t="s">
        <v>107</v>
      </c>
      <c r="D7" s="390"/>
      <c r="E7" s="390"/>
      <c r="F7" s="392" t="s">
        <v>108</v>
      </c>
      <c r="G7" s="392"/>
      <c r="H7" s="393"/>
      <c r="I7" s="49"/>
    </row>
    <row r="8" spans="1:9" ht="18">
      <c r="A8" s="49"/>
      <c r="B8" s="89" t="s">
        <v>46</v>
      </c>
      <c r="C8" s="361" t="s">
        <v>109</v>
      </c>
      <c r="D8" s="361"/>
      <c r="E8" s="91"/>
      <c r="F8" s="361" t="s">
        <v>110</v>
      </c>
      <c r="G8" s="361"/>
      <c r="H8" s="94"/>
      <c r="I8" s="49"/>
    </row>
    <row r="9" spans="1:9" ht="18">
      <c r="A9" s="49"/>
      <c r="B9" s="383" t="s">
        <v>111</v>
      </c>
      <c r="C9" s="361"/>
      <c r="D9" s="361" t="s">
        <v>112</v>
      </c>
      <c r="E9" s="361"/>
      <c r="F9" s="361" t="s">
        <v>113</v>
      </c>
      <c r="G9" s="361"/>
      <c r="H9" s="384"/>
      <c r="I9" s="49"/>
    </row>
    <row r="10" spans="1:9" ht="18">
      <c r="A10" s="49"/>
      <c r="B10" s="383" t="s">
        <v>115</v>
      </c>
      <c r="C10" s="361"/>
      <c r="D10" s="361" t="s">
        <v>114</v>
      </c>
      <c r="E10" s="361"/>
      <c r="F10" s="361"/>
      <c r="G10" s="361"/>
      <c r="H10" s="384"/>
      <c r="I10" s="49"/>
    </row>
    <row r="11" spans="1:9" ht="18">
      <c r="A11" s="49"/>
      <c r="B11" s="383" t="s">
        <v>116</v>
      </c>
      <c r="C11" s="361"/>
      <c r="D11" s="53" t="s">
        <v>117</v>
      </c>
      <c r="E11" s="361"/>
      <c r="F11" s="361"/>
      <c r="G11" s="361" t="s">
        <v>118</v>
      </c>
      <c r="H11" s="384"/>
      <c r="I11" s="49"/>
    </row>
    <row r="12" spans="1:9" ht="18">
      <c r="A12" s="49"/>
      <c r="B12" s="93" t="s">
        <v>119</v>
      </c>
      <c r="C12" s="92"/>
      <c r="D12" s="390" t="s">
        <v>120</v>
      </c>
      <c r="E12" s="390"/>
      <c r="F12" s="390"/>
      <c r="G12" s="390"/>
      <c r="H12" s="391"/>
      <c r="I12" s="49"/>
    </row>
    <row r="13" spans="1:9" ht="19.5">
      <c r="A13" s="49"/>
      <c r="B13" s="383" t="s">
        <v>121</v>
      </c>
      <c r="C13" s="361"/>
      <c r="D13" s="361"/>
      <c r="E13" s="361"/>
      <c r="F13" s="361"/>
      <c r="G13" s="361"/>
      <c r="H13" s="384"/>
      <c r="I13" s="49"/>
    </row>
    <row r="14" spans="1:9" ht="18">
      <c r="A14" s="49"/>
      <c r="B14" s="383" t="s">
        <v>91</v>
      </c>
      <c r="C14" s="361"/>
      <c r="D14" s="361"/>
      <c r="E14" s="361"/>
      <c r="F14" s="361"/>
      <c r="G14" s="361"/>
      <c r="H14" s="384"/>
      <c r="I14" s="49"/>
    </row>
    <row r="15" spans="1:9" ht="22.5">
      <c r="A15" s="49"/>
      <c r="B15" s="339" t="s">
        <v>122</v>
      </c>
      <c r="C15" s="385"/>
      <c r="D15" s="386" t="s">
        <v>123</v>
      </c>
      <c r="E15" s="340"/>
      <c r="F15" s="340"/>
      <c r="G15" s="340"/>
      <c r="H15" s="341"/>
      <c r="I15" s="49"/>
    </row>
    <row r="16" spans="1:9" ht="19.5">
      <c r="A16" s="49"/>
      <c r="B16" s="339" t="s">
        <v>124</v>
      </c>
      <c r="C16" s="385"/>
      <c r="D16" s="387" t="s">
        <v>92</v>
      </c>
      <c r="E16" s="388"/>
      <c r="F16" s="389"/>
      <c r="G16" s="54" t="s">
        <v>0</v>
      </c>
      <c r="H16" s="55" t="s">
        <v>1</v>
      </c>
      <c r="I16" s="49"/>
    </row>
    <row r="17" spans="1:9" ht="21" customHeight="1">
      <c r="A17" s="49"/>
      <c r="B17" s="56"/>
      <c r="C17" s="57"/>
      <c r="D17" s="378" t="s">
        <v>2</v>
      </c>
      <c r="E17" s="372" t="s">
        <v>3</v>
      </c>
      <c r="F17" s="374"/>
      <c r="G17" s="58">
        <f>'جدول محاسبات'!F4</f>
        <v>0</v>
      </c>
      <c r="H17" s="59">
        <f>'جدول محاسبات'!G4</f>
        <v>0</v>
      </c>
      <c r="I17" s="49"/>
    </row>
    <row r="18" spans="1:9" ht="21">
      <c r="A18" s="49"/>
      <c r="B18" s="56"/>
      <c r="C18" s="57"/>
      <c r="D18" s="379"/>
      <c r="E18" s="372" t="s">
        <v>4</v>
      </c>
      <c r="F18" s="374"/>
      <c r="G18" s="58">
        <f>'جدول محاسبات'!F5</f>
        <v>0</v>
      </c>
      <c r="H18" s="59">
        <f>'جدول محاسبات'!G5</f>
        <v>0</v>
      </c>
      <c r="I18" s="49"/>
    </row>
    <row r="19" spans="1:9" ht="21">
      <c r="A19" s="49"/>
      <c r="B19" s="56"/>
      <c r="C19" s="57"/>
      <c r="D19" s="379"/>
      <c r="E19" s="372" t="s">
        <v>5</v>
      </c>
      <c r="F19" s="374"/>
      <c r="G19" s="58">
        <f>'جدول محاسبات'!F6</f>
        <v>0</v>
      </c>
      <c r="H19" s="59">
        <f>'جدول محاسبات'!G6</f>
        <v>0</v>
      </c>
      <c r="I19" s="49"/>
    </row>
    <row r="20" spans="1:9" ht="21">
      <c r="A20" s="49"/>
      <c r="B20" s="345" t="s">
        <v>31</v>
      </c>
      <c r="C20" s="346"/>
      <c r="D20" s="380"/>
      <c r="E20" s="381" t="s">
        <v>6</v>
      </c>
      <c r="F20" s="382"/>
      <c r="G20" s="60">
        <f>SUM(G17:G19)</f>
        <v>0</v>
      </c>
      <c r="H20" s="61">
        <f>SUM(H17:H19)</f>
        <v>0</v>
      </c>
      <c r="I20" s="49"/>
    </row>
    <row r="21" spans="1:9" ht="21">
      <c r="A21" s="49"/>
      <c r="B21" s="347" t="s">
        <v>32</v>
      </c>
      <c r="C21" s="348"/>
      <c r="D21" s="372" t="s">
        <v>7</v>
      </c>
      <c r="E21" s="373"/>
      <c r="F21" s="374"/>
      <c r="G21" s="58"/>
      <c r="H21" s="59">
        <f>'جدول محاسبات'!G8</f>
        <v>0</v>
      </c>
      <c r="I21" s="49"/>
    </row>
    <row r="22" spans="1:9" ht="21">
      <c r="A22" s="49"/>
      <c r="B22" s="345" t="s">
        <v>128</v>
      </c>
      <c r="C22" s="346"/>
      <c r="D22" s="372" t="s">
        <v>8</v>
      </c>
      <c r="E22" s="373"/>
      <c r="F22" s="374"/>
      <c r="G22" s="58">
        <f>'جدول محاسبات'!F9</f>
        <v>0</v>
      </c>
      <c r="H22" s="59">
        <f>'جدول محاسبات'!G9</f>
        <v>0</v>
      </c>
      <c r="I22" s="49"/>
    </row>
    <row r="23" spans="1:9" ht="21">
      <c r="A23" s="49"/>
      <c r="B23" s="345" t="s">
        <v>195</v>
      </c>
      <c r="C23" s="346"/>
      <c r="D23" s="372" t="s">
        <v>48</v>
      </c>
      <c r="E23" s="373"/>
      <c r="F23" s="374"/>
      <c r="G23" s="58"/>
      <c r="H23" s="59">
        <f>'جدول محاسبات'!E10</f>
        <v>0</v>
      </c>
      <c r="I23" s="49"/>
    </row>
    <row r="24" spans="1:9" ht="21">
      <c r="A24" s="49"/>
      <c r="B24" s="349" t="s">
        <v>33</v>
      </c>
      <c r="C24" s="350"/>
      <c r="D24" s="372" t="s">
        <v>9</v>
      </c>
      <c r="E24" s="373"/>
      <c r="F24" s="374"/>
      <c r="G24" s="58"/>
      <c r="H24" s="59">
        <f>'جدول محاسبات'!G11</f>
        <v>0</v>
      </c>
      <c r="I24" s="49"/>
    </row>
    <row r="25" spans="1:9" ht="21">
      <c r="A25" s="49"/>
      <c r="B25" s="349" t="s">
        <v>129</v>
      </c>
      <c r="C25" s="350"/>
      <c r="D25" s="372" t="s">
        <v>10</v>
      </c>
      <c r="E25" s="373"/>
      <c r="F25" s="374"/>
      <c r="G25" s="58"/>
      <c r="H25" s="59">
        <f>'جدول محاسبات'!G12</f>
        <v>0</v>
      </c>
      <c r="I25" s="49"/>
    </row>
    <row r="26" spans="1:9" ht="21">
      <c r="A26" s="49"/>
      <c r="B26" s="56"/>
      <c r="C26" s="57"/>
      <c r="D26" s="372" t="s">
        <v>37</v>
      </c>
      <c r="E26" s="373"/>
      <c r="F26" s="374"/>
      <c r="G26" s="58">
        <f>'جدول محاسبات'!F13</f>
        <v>0</v>
      </c>
      <c r="H26" s="59">
        <f>'جدول محاسبات'!G13</f>
        <v>0</v>
      </c>
      <c r="I26" s="49"/>
    </row>
    <row r="27" spans="1:9" ht="21">
      <c r="A27" s="49"/>
      <c r="B27" s="56"/>
      <c r="C27" s="57"/>
      <c r="D27" s="372" t="s">
        <v>34</v>
      </c>
      <c r="E27" s="373"/>
      <c r="F27" s="374"/>
      <c r="G27" s="58"/>
      <c r="H27" s="59">
        <f>'جدول محاسبات'!G14</f>
        <v>0</v>
      </c>
      <c r="I27" s="49"/>
    </row>
    <row r="28" spans="1:9" ht="21">
      <c r="A28" s="49"/>
      <c r="B28" s="56"/>
      <c r="C28" s="57"/>
      <c r="D28" s="372" t="s">
        <v>35</v>
      </c>
      <c r="E28" s="373"/>
      <c r="F28" s="374"/>
      <c r="G28" s="58">
        <f>'جدول محاسبات'!F15</f>
        <v>0</v>
      </c>
      <c r="H28" s="59">
        <f>'جدول محاسبات'!G15</f>
        <v>0</v>
      </c>
      <c r="I28" s="49"/>
    </row>
    <row r="29" spans="1:9" ht="21">
      <c r="A29" s="49"/>
      <c r="B29" s="56"/>
      <c r="C29" s="57"/>
      <c r="D29" s="372" t="s">
        <v>36</v>
      </c>
      <c r="E29" s="373"/>
      <c r="F29" s="374"/>
      <c r="G29" s="58">
        <f>'جدول محاسبات'!F16</f>
        <v>0</v>
      </c>
      <c r="H29" s="59">
        <f>'جدول محاسبات'!G16</f>
        <v>0</v>
      </c>
      <c r="I29" s="49"/>
    </row>
    <row r="30" spans="1:9" ht="24">
      <c r="A30" s="49"/>
      <c r="B30" s="351" t="s">
        <v>131</v>
      </c>
      <c r="C30" s="352"/>
      <c r="D30" s="372" t="s">
        <v>38</v>
      </c>
      <c r="E30" s="373"/>
      <c r="F30" s="374"/>
      <c r="G30" s="58">
        <f>'جدول محاسبات'!F17</f>
        <v>0</v>
      </c>
      <c r="H30" s="59">
        <f>'جدول محاسبات'!G17</f>
        <v>0</v>
      </c>
      <c r="I30" s="49"/>
    </row>
    <row r="31" spans="1:9" ht="21">
      <c r="A31" s="49"/>
      <c r="B31" s="353"/>
      <c r="C31" s="354"/>
      <c r="D31" s="372" t="s">
        <v>39</v>
      </c>
      <c r="E31" s="373"/>
      <c r="F31" s="374"/>
      <c r="G31" s="58">
        <f>'جدول محاسبات'!F18</f>
        <v>0</v>
      </c>
      <c r="H31" s="59">
        <f>'جدول محاسبات'!G18</f>
        <v>0</v>
      </c>
      <c r="I31" s="49"/>
    </row>
    <row r="32" spans="1:9" ht="21">
      <c r="A32" s="49"/>
      <c r="B32" s="56"/>
      <c r="C32" s="57"/>
      <c r="D32" s="372" t="s">
        <v>40</v>
      </c>
      <c r="E32" s="373"/>
      <c r="F32" s="374"/>
      <c r="G32" s="58">
        <f>'جدول محاسبات'!F19</f>
        <v>0</v>
      </c>
      <c r="H32" s="59">
        <f>'جدول محاسبات'!G19</f>
        <v>0</v>
      </c>
      <c r="I32" s="49"/>
    </row>
    <row r="33" spans="1:9" ht="21">
      <c r="A33" s="49"/>
      <c r="B33" s="56"/>
      <c r="C33" s="57"/>
      <c r="D33" s="372" t="s">
        <v>233</v>
      </c>
      <c r="E33" s="373"/>
      <c r="F33" s="374"/>
      <c r="G33" s="58">
        <f>'جدول محاسبات'!F21</f>
        <v>0</v>
      </c>
      <c r="H33" s="59">
        <f>'جدول محاسبات'!G21</f>
        <v>0</v>
      </c>
      <c r="I33" s="49"/>
    </row>
    <row r="34" spans="1:9" ht="21">
      <c r="A34" s="49"/>
      <c r="B34" s="56"/>
      <c r="C34" s="57"/>
      <c r="D34" s="372" t="s">
        <v>234</v>
      </c>
      <c r="E34" s="373"/>
      <c r="F34" s="374"/>
      <c r="G34" s="58">
        <f>'جدول محاسبات'!F22</f>
        <v>0</v>
      </c>
      <c r="H34" s="59">
        <f>'جدول محاسبات'!G22</f>
        <v>0</v>
      </c>
      <c r="I34" s="49"/>
    </row>
    <row r="35" spans="1:9" ht="21">
      <c r="A35" s="49"/>
      <c r="B35" s="56"/>
      <c r="C35" s="57"/>
      <c r="D35" s="372" t="s">
        <v>235</v>
      </c>
      <c r="E35" s="373"/>
      <c r="F35" s="374"/>
      <c r="G35" s="58"/>
      <c r="H35" s="59">
        <f>'جدول محاسبات'!G23</f>
        <v>0</v>
      </c>
      <c r="I35" s="49"/>
    </row>
    <row r="36" spans="1:9" ht="21">
      <c r="A36" s="49"/>
      <c r="B36" s="56"/>
      <c r="C36" s="57"/>
      <c r="D36" s="372" t="s">
        <v>236</v>
      </c>
      <c r="E36" s="373"/>
      <c r="F36" s="374"/>
      <c r="G36" s="58"/>
      <c r="H36" s="59">
        <f>'جدول محاسبات'!G20</f>
        <v>0</v>
      </c>
      <c r="I36" s="49"/>
    </row>
    <row r="37" spans="1:9" ht="21">
      <c r="A37" s="49"/>
      <c r="B37" s="62"/>
      <c r="C37" s="63"/>
      <c r="D37" s="375" t="s">
        <v>11</v>
      </c>
      <c r="E37" s="376"/>
      <c r="F37" s="377"/>
      <c r="G37" s="64">
        <f>SUM(G20:G36)</f>
        <v>0</v>
      </c>
      <c r="H37" s="65">
        <f>SUM(H20:H36)</f>
        <v>0</v>
      </c>
      <c r="I37" s="49"/>
    </row>
    <row r="38" spans="1:9" ht="18">
      <c r="A38" s="49"/>
      <c r="B38" s="339" t="s">
        <v>125</v>
      </c>
      <c r="C38" s="340"/>
      <c r="D38" s="340"/>
      <c r="E38" s="340"/>
      <c r="F38" s="340"/>
      <c r="G38" s="340"/>
      <c r="H38" s="341"/>
      <c r="I38" s="49"/>
    </row>
    <row r="39" spans="1:9" ht="18">
      <c r="A39" s="49"/>
      <c r="B39" s="355" t="s">
        <v>47</v>
      </c>
      <c r="C39" s="356"/>
      <c r="D39" s="356"/>
      <c r="E39" s="356"/>
      <c r="F39" s="356"/>
      <c r="G39" s="356"/>
      <c r="H39" s="357"/>
      <c r="I39" s="49"/>
    </row>
    <row r="40" spans="1:9" ht="19.5">
      <c r="A40" s="49"/>
      <c r="B40" s="358" t="s">
        <v>126</v>
      </c>
      <c r="C40" s="359"/>
      <c r="D40" s="360" t="s">
        <v>93</v>
      </c>
      <c r="E40" s="361"/>
      <c r="F40" s="361"/>
      <c r="G40" s="361"/>
      <c r="H40" s="66"/>
      <c r="I40" s="49"/>
    </row>
    <row r="41" spans="1:9" ht="19.5">
      <c r="A41" s="49"/>
      <c r="B41" s="339" t="s">
        <v>94</v>
      </c>
      <c r="C41" s="340"/>
      <c r="D41" s="362"/>
      <c r="E41" s="362"/>
      <c r="F41" s="363"/>
      <c r="G41" s="364" t="s">
        <v>30</v>
      </c>
      <c r="H41" s="365"/>
      <c r="I41" s="49"/>
    </row>
    <row r="42" spans="1:9" ht="18">
      <c r="A42" s="49"/>
      <c r="B42" s="368" t="s">
        <v>127</v>
      </c>
      <c r="C42" s="369"/>
      <c r="D42" s="67"/>
      <c r="E42" s="67"/>
      <c r="F42" s="67"/>
      <c r="G42" s="364"/>
      <c r="H42" s="365"/>
      <c r="I42" s="49"/>
    </row>
    <row r="43" spans="1:9" ht="18">
      <c r="A43" s="49"/>
      <c r="B43" s="370" t="s">
        <v>29</v>
      </c>
      <c r="C43" s="371"/>
      <c r="D43" s="371" t="s">
        <v>95</v>
      </c>
      <c r="E43" s="371"/>
      <c r="F43" s="371"/>
      <c r="G43" s="366"/>
      <c r="H43" s="367"/>
      <c r="I43" s="49"/>
    </row>
    <row r="44" spans="1:9" ht="18">
      <c r="A44" s="49"/>
      <c r="B44" s="339" t="s">
        <v>96</v>
      </c>
      <c r="C44" s="340"/>
      <c r="D44" s="340"/>
      <c r="E44" s="340"/>
      <c r="F44" s="340"/>
      <c r="G44" s="340"/>
      <c r="H44" s="341"/>
      <c r="I44" s="49"/>
    </row>
    <row r="45" spans="2:8" ht="18.75" thickBot="1">
      <c r="B45" s="342" t="s">
        <v>97</v>
      </c>
      <c r="C45" s="343"/>
      <c r="D45" s="343"/>
      <c r="E45" s="343"/>
      <c r="F45" s="343"/>
      <c r="G45" s="343"/>
      <c r="H45" s="344"/>
    </row>
    <row r="46" spans="1:9" ht="15">
      <c r="A46" s="49"/>
      <c r="B46" s="49"/>
      <c r="C46" s="49"/>
      <c r="D46" s="49"/>
      <c r="E46" s="49"/>
      <c r="F46" s="49"/>
      <c r="G46" s="49"/>
      <c r="H46" s="49"/>
      <c r="I46" s="49"/>
    </row>
    <row r="47" spans="1:9" ht="143.25" customHeight="1">
      <c r="A47" s="49"/>
      <c r="B47" s="49"/>
      <c r="C47" s="49"/>
      <c r="D47" s="49"/>
      <c r="E47" s="49"/>
      <c r="F47" s="49"/>
      <c r="G47" s="49"/>
      <c r="H47" s="49"/>
      <c r="I47" s="49"/>
    </row>
    <row r="48" spans="1:9" ht="15">
      <c r="A48" s="49"/>
      <c r="B48" s="49"/>
      <c r="C48" s="49"/>
      <c r="D48" s="49"/>
      <c r="E48" s="49"/>
      <c r="F48" s="49"/>
      <c r="G48" s="49"/>
      <c r="H48" s="49"/>
      <c r="I48" s="49"/>
    </row>
    <row r="49" spans="1:9" ht="15">
      <c r="A49" s="49"/>
      <c r="B49" s="49"/>
      <c r="C49" s="49"/>
      <c r="D49" s="49"/>
      <c r="E49" s="49"/>
      <c r="F49" s="49"/>
      <c r="G49" s="49"/>
      <c r="H49" s="49"/>
      <c r="I49" s="49"/>
    </row>
    <row r="50" spans="1:9" ht="15">
      <c r="A50" s="49"/>
      <c r="B50" s="49"/>
      <c r="C50" s="49"/>
      <c r="D50" s="49"/>
      <c r="E50" s="49"/>
      <c r="F50" s="49"/>
      <c r="G50" s="49"/>
      <c r="H50" s="49"/>
      <c r="I50" s="49"/>
    </row>
    <row r="51" spans="1:9" ht="15">
      <c r="A51" s="49"/>
      <c r="B51" s="49"/>
      <c r="C51" s="49"/>
      <c r="D51" s="49"/>
      <c r="E51" s="49"/>
      <c r="F51" s="49"/>
      <c r="G51" s="49"/>
      <c r="H51" s="49"/>
      <c r="I51" s="49"/>
    </row>
    <row r="52" spans="1:9" ht="15">
      <c r="A52" s="49"/>
      <c r="B52" s="49"/>
      <c r="C52" s="49"/>
      <c r="D52" s="49"/>
      <c r="E52" s="49"/>
      <c r="F52" s="49"/>
      <c r="G52" s="49"/>
      <c r="H52" s="49"/>
      <c r="I52" s="49"/>
    </row>
    <row r="53" spans="1:9" ht="15">
      <c r="A53" s="49"/>
      <c r="B53" s="49"/>
      <c r="C53" s="49"/>
      <c r="D53" s="49"/>
      <c r="E53" s="49"/>
      <c r="F53" s="49"/>
      <c r="G53" s="49"/>
      <c r="H53" s="49"/>
      <c r="I53" s="49"/>
    </row>
  </sheetData>
  <sheetProtection algorithmName="SHA-512" hashValue="HkekZ8MX7oYeYbAzcS0Ls63bR4lc9qg3nyq3H5ozBW7CCcaEVnHwd4u0iH0kfV0NvtPL6w2oko4d29jMp+JdCA==" saltValue="/OqEO+QWpRDpZLx2BfOp4Q==" spinCount="100000" sheet="1" formatCells="0" formatColumns="0" formatRows="0" insertColumns="0" insertRows="0" insertHyperlinks="0" deleteColumns="0" deleteRows="0" sort="0" autoFilter="0" pivotTables="0"/>
  <mergeCells count="74">
    <mergeCell ref="C6:E6"/>
    <mergeCell ref="F6:H6"/>
    <mergeCell ref="B1:B3"/>
    <mergeCell ref="C1:E1"/>
    <mergeCell ref="C2:E2"/>
    <mergeCell ref="G2:H2"/>
    <mergeCell ref="C3:E3"/>
    <mergeCell ref="G3:H3"/>
    <mergeCell ref="B4:C4"/>
    <mergeCell ref="D4:H4"/>
    <mergeCell ref="B5:C5"/>
    <mergeCell ref="D5:F5"/>
    <mergeCell ref="G5:H5"/>
    <mergeCell ref="D12:H12"/>
    <mergeCell ref="C7:E7"/>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30:F30"/>
    <mergeCell ref="D17:D20"/>
    <mergeCell ref="E17:F17"/>
    <mergeCell ref="E18:F18"/>
    <mergeCell ref="E19:F19"/>
    <mergeCell ref="E20:F20"/>
    <mergeCell ref="D21:F21"/>
    <mergeCell ref="D22:F22"/>
    <mergeCell ref="D23:F23"/>
    <mergeCell ref="D24:F24"/>
    <mergeCell ref="D25:F25"/>
    <mergeCell ref="D26:F26"/>
    <mergeCell ref="D27:F27"/>
    <mergeCell ref="D28:F28"/>
    <mergeCell ref="D29:F29"/>
    <mergeCell ref="G41:H43"/>
    <mergeCell ref="B42:C42"/>
    <mergeCell ref="B43:C43"/>
    <mergeCell ref="D43:F43"/>
    <mergeCell ref="D31:F31"/>
    <mergeCell ref="D32:F32"/>
    <mergeCell ref="D33:F33"/>
    <mergeCell ref="D34:F34"/>
    <mergeCell ref="D36:F36"/>
    <mergeCell ref="D37:F37"/>
    <mergeCell ref="D35:F35"/>
    <mergeCell ref="B44:H44"/>
    <mergeCell ref="B45:H45"/>
    <mergeCell ref="B20:C20"/>
    <mergeCell ref="B21:C21"/>
    <mergeCell ref="B22:C22"/>
    <mergeCell ref="B23:C23"/>
    <mergeCell ref="B24:C24"/>
    <mergeCell ref="B25:C25"/>
    <mergeCell ref="B30:C30"/>
    <mergeCell ref="B31:C31"/>
    <mergeCell ref="B38:H38"/>
    <mergeCell ref="B39:H39"/>
    <mergeCell ref="B40:C40"/>
    <mergeCell ref="D40:G40"/>
    <mergeCell ref="B41:C41"/>
    <mergeCell ref="D41:F41"/>
  </mergeCells>
  <hyperlinks>
    <hyperlink ref="B24" r:id="rId1" display="mailto:ZhowanMarket@gmail.com"/>
    <hyperlink ref="B21" r:id="rId2" display="https://shenasname.ir/"/>
    <hyperlink ref="B25" r:id="rId3" display="https://www.instagram.com/sayah.shahdi/"/>
    <hyperlink ref="B30:C30" location="'ورود اطلاعات'!A1" display="بازگشت به صفحه اصلی"/>
  </hyperlinks>
  <printOptions horizontalCentered="1" verticalCentered="1"/>
  <pageMargins left="0.11811023622047245" right="0.11811023622047245" top="0.1968503937007874" bottom="0.15748031496062992" header="0" footer="0"/>
  <pageSetup fitToHeight="1" fitToWidth="1" horizontalDpi="600" verticalDpi="600" orientation="portrait" paperSize="9" scale="89"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3"/>
  <sheetViews>
    <sheetView rightToLeft="1" zoomScale="110" zoomScaleNormal="110" workbookViewId="0" topLeftCell="A1"/>
  </sheetViews>
  <sheetFormatPr defaultColWidth="9.00390625" defaultRowHeight="15"/>
  <cols>
    <col min="1" max="1" width="3.7109375" style="51" customWidth="1"/>
    <col min="2" max="2" width="34.28125" style="51" customWidth="1"/>
    <col min="3" max="3" width="15.00390625" style="51" customWidth="1"/>
    <col min="4" max="4" width="13.7109375" style="51" customWidth="1"/>
    <col min="5" max="5" width="9.421875" style="51" customWidth="1"/>
    <col min="6" max="6" width="11.00390625" style="51" customWidth="1"/>
    <col min="7" max="7" width="8.57421875" style="51" customWidth="1"/>
    <col min="8" max="8" width="13.57421875" style="51" customWidth="1"/>
    <col min="9" max="9" width="13.7109375" style="51" customWidth="1"/>
    <col min="10" max="10" width="73.8515625" style="49" customWidth="1"/>
    <col min="11" max="11" width="32.421875" style="51" customWidth="1"/>
    <col min="12" max="16384" width="9.00390625" style="51" customWidth="1"/>
  </cols>
  <sheetData>
    <row r="1" spans="1:9" ht="29.25" customHeight="1">
      <c r="A1" s="49"/>
      <c r="B1" s="396" t="s">
        <v>229</v>
      </c>
      <c r="C1" s="397" t="s">
        <v>28</v>
      </c>
      <c r="D1" s="397"/>
      <c r="E1" s="397"/>
      <c r="F1" s="50"/>
      <c r="G1" s="50"/>
      <c r="H1" s="50"/>
      <c r="I1" s="49"/>
    </row>
    <row r="2" spans="1:9" ht="18">
      <c r="A2" s="49"/>
      <c r="B2" s="396"/>
      <c r="C2" s="398" t="s">
        <v>49</v>
      </c>
      <c r="D2" s="398"/>
      <c r="E2" s="398"/>
      <c r="F2" s="50"/>
      <c r="G2" s="399" t="s">
        <v>50</v>
      </c>
      <c r="H2" s="399"/>
      <c r="I2" s="49"/>
    </row>
    <row r="3" spans="1:9" ht="10.5" customHeight="1" thickBot="1">
      <c r="A3" s="49"/>
      <c r="B3" s="396"/>
      <c r="C3" s="400"/>
      <c r="D3" s="400"/>
      <c r="E3" s="400"/>
      <c r="F3" s="52"/>
      <c r="G3" s="401"/>
      <c r="H3" s="401"/>
      <c r="I3" s="49"/>
    </row>
    <row r="4" spans="1:9" ht="18">
      <c r="A4" s="49"/>
      <c r="B4" s="402" t="s">
        <v>99</v>
      </c>
      <c r="C4" s="403"/>
      <c r="D4" s="404" t="s">
        <v>98</v>
      </c>
      <c r="E4" s="405"/>
      <c r="F4" s="405"/>
      <c r="G4" s="406"/>
      <c r="H4" s="407"/>
      <c r="I4" s="49"/>
    </row>
    <row r="5" spans="1:9" ht="18">
      <c r="A5" s="49"/>
      <c r="B5" s="408" t="s">
        <v>100</v>
      </c>
      <c r="C5" s="390"/>
      <c r="D5" s="390" t="s">
        <v>101</v>
      </c>
      <c r="E5" s="390"/>
      <c r="F5" s="390"/>
      <c r="G5" s="390" t="s">
        <v>102</v>
      </c>
      <c r="H5" s="391"/>
      <c r="I5" s="49"/>
    </row>
    <row r="6" spans="1:9" ht="18">
      <c r="A6" s="49"/>
      <c r="B6" s="207" t="s">
        <v>103</v>
      </c>
      <c r="C6" s="394" t="s">
        <v>104</v>
      </c>
      <c r="D6" s="394"/>
      <c r="E6" s="394"/>
      <c r="F6" s="395" t="s">
        <v>105</v>
      </c>
      <c r="G6" s="390"/>
      <c r="H6" s="391"/>
      <c r="I6" s="49"/>
    </row>
    <row r="7" spans="1:9" ht="24">
      <c r="A7" s="49"/>
      <c r="B7" s="212" t="s">
        <v>106</v>
      </c>
      <c r="C7" s="390" t="s">
        <v>107</v>
      </c>
      <c r="D7" s="390"/>
      <c r="E7" s="390"/>
      <c r="F7" s="392" t="s">
        <v>108</v>
      </c>
      <c r="G7" s="392"/>
      <c r="H7" s="393"/>
      <c r="I7" s="49"/>
    </row>
    <row r="8" spans="1:9" ht="18">
      <c r="A8" s="49"/>
      <c r="B8" s="206" t="s">
        <v>46</v>
      </c>
      <c r="C8" s="361" t="s">
        <v>109</v>
      </c>
      <c r="D8" s="361"/>
      <c r="E8" s="208"/>
      <c r="F8" s="361" t="s">
        <v>110</v>
      </c>
      <c r="G8" s="361"/>
      <c r="H8" s="211"/>
      <c r="I8" s="49"/>
    </row>
    <row r="9" spans="1:9" ht="18">
      <c r="A9" s="49"/>
      <c r="B9" s="383" t="s">
        <v>111</v>
      </c>
      <c r="C9" s="361"/>
      <c r="D9" s="361" t="s">
        <v>112</v>
      </c>
      <c r="E9" s="361"/>
      <c r="F9" s="361" t="s">
        <v>113</v>
      </c>
      <c r="G9" s="361"/>
      <c r="H9" s="384"/>
      <c r="I9" s="49"/>
    </row>
    <row r="10" spans="1:9" ht="18">
      <c r="A10" s="49"/>
      <c r="B10" s="383" t="s">
        <v>115</v>
      </c>
      <c r="C10" s="361"/>
      <c r="D10" s="361" t="s">
        <v>114</v>
      </c>
      <c r="E10" s="361"/>
      <c r="F10" s="361"/>
      <c r="G10" s="361"/>
      <c r="H10" s="384"/>
      <c r="I10" s="49"/>
    </row>
    <row r="11" spans="1:9" ht="18">
      <c r="A11" s="49"/>
      <c r="B11" s="383" t="s">
        <v>116</v>
      </c>
      <c r="C11" s="361"/>
      <c r="D11" s="53" t="s">
        <v>117</v>
      </c>
      <c r="E11" s="361"/>
      <c r="F11" s="361"/>
      <c r="G11" s="361" t="s">
        <v>118</v>
      </c>
      <c r="H11" s="384"/>
      <c r="I11" s="49"/>
    </row>
    <row r="12" spans="1:9" ht="18">
      <c r="A12" s="49"/>
      <c r="B12" s="210" t="s">
        <v>119</v>
      </c>
      <c r="C12" s="209"/>
      <c r="D12" s="390" t="s">
        <v>120</v>
      </c>
      <c r="E12" s="390"/>
      <c r="F12" s="390"/>
      <c r="G12" s="390"/>
      <c r="H12" s="391"/>
      <c r="I12" s="49"/>
    </row>
    <row r="13" spans="1:9" ht="19.5">
      <c r="A13" s="49"/>
      <c r="B13" s="383" t="s">
        <v>121</v>
      </c>
      <c r="C13" s="361"/>
      <c r="D13" s="361"/>
      <c r="E13" s="361"/>
      <c r="F13" s="361"/>
      <c r="G13" s="361"/>
      <c r="H13" s="384"/>
      <c r="I13" s="49"/>
    </row>
    <row r="14" spans="1:9" ht="18">
      <c r="A14" s="49"/>
      <c r="B14" s="383" t="s">
        <v>91</v>
      </c>
      <c r="C14" s="361"/>
      <c r="D14" s="361"/>
      <c r="E14" s="361"/>
      <c r="F14" s="361"/>
      <c r="G14" s="361"/>
      <c r="H14" s="384"/>
      <c r="I14" s="49"/>
    </row>
    <row r="15" spans="1:9" ht="22.5">
      <c r="A15" s="49"/>
      <c r="B15" s="339" t="s">
        <v>122</v>
      </c>
      <c r="C15" s="385"/>
      <c r="D15" s="386" t="s">
        <v>123</v>
      </c>
      <c r="E15" s="340"/>
      <c r="F15" s="340"/>
      <c r="G15" s="340"/>
      <c r="H15" s="341"/>
      <c r="I15" s="49"/>
    </row>
    <row r="16" spans="1:9" ht="19.5">
      <c r="A16" s="49"/>
      <c r="B16" s="339" t="s">
        <v>124</v>
      </c>
      <c r="C16" s="385"/>
      <c r="D16" s="387" t="s">
        <v>92</v>
      </c>
      <c r="E16" s="388"/>
      <c r="F16" s="389"/>
      <c r="G16" s="54" t="s">
        <v>0</v>
      </c>
      <c r="H16" s="55" t="s">
        <v>1</v>
      </c>
      <c r="I16" s="49"/>
    </row>
    <row r="17" spans="1:9" ht="21" customHeight="1">
      <c r="A17" s="49"/>
      <c r="B17" s="56"/>
      <c r="C17" s="57"/>
      <c r="D17" s="378" t="s">
        <v>2</v>
      </c>
      <c r="E17" s="372" t="s">
        <v>3</v>
      </c>
      <c r="F17" s="374"/>
      <c r="G17" s="58">
        <f>'جدول محاسبات'!F4</f>
        <v>0</v>
      </c>
      <c r="H17" s="59">
        <f>'جدول محاسبات'!G4</f>
        <v>0</v>
      </c>
      <c r="I17" s="49"/>
    </row>
    <row r="18" spans="1:9" ht="21">
      <c r="A18" s="49"/>
      <c r="B18" s="56"/>
      <c r="C18" s="57"/>
      <c r="D18" s="379"/>
      <c r="E18" s="372" t="s">
        <v>4</v>
      </c>
      <c r="F18" s="374"/>
      <c r="G18" s="58">
        <f>'جدول محاسبات'!F5</f>
        <v>0</v>
      </c>
      <c r="H18" s="59">
        <f>'جدول محاسبات'!G5</f>
        <v>0</v>
      </c>
      <c r="I18" s="49"/>
    </row>
    <row r="19" spans="1:9" ht="21">
      <c r="A19" s="49"/>
      <c r="B19" s="56"/>
      <c r="C19" s="57"/>
      <c r="D19" s="379"/>
      <c r="E19" s="372" t="s">
        <v>5</v>
      </c>
      <c r="F19" s="374"/>
      <c r="G19" s="58">
        <f>'جدول محاسبات'!F6</f>
        <v>0</v>
      </c>
      <c r="H19" s="59">
        <f>'جدول محاسبات'!G6</f>
        <v>0</v>
      </c>
      <c r="I19" s="49"/>
    </row>
    <row r="20" spans="1:9" ht="21">
      <c r="A20" s="49"/>
      <c r="B20" s="345" t="s">
        <v>31</v>
      </c>
      <c r="C20" s="346"/>
      <c r="D20" s="380"/>
      <c r="E20" s="381" t="s">
        <v>6</v>
      </c>
      <c r="F20" s="382"/>
      <c r="G20" s="60">
        <f>SUM(G17:G19)</f>
        <v>0</v>
      </c>
      <c r="H20" s="61">
        <f>SUM(H17:H19)</f>
        <v>0</v>
      </c>
      <c r="I20" s="49"/>
    </row>
    <row r="21" spans="1:9" ht="21">
      <c r="A21" s="49"/>
      <c r="B21" s="347" t="s">
        <v>32</v>
      </c>
      <c r="C21" s="348"/>
      <c r="D21" s="372" t="s">
        <v>7</v>
      </c>
      <c r="E21" s="373"/>
      <c r="F21" s="374"/>
      <c r="G21" s="58"/>
      <c r="H21" s="59">
        <f>'جدول محاسبات'!G8</f>
        <v>0</v>
      </c>
      <c r="I21" s="49"/>
    </row>
    <row r="22" spans="1:9" ht="21">
      <c r="A22" s="49"/>
      <c r="B22" s="345" t="s">
        <v>128</v>
      </c>
      <c r="C22" s="346"/>
      <c r="D22" s="372" t="s">
        <v>8</v>
      </c>
      <c r="E22" s="373"/>
      <c r="F22" s="374"/>
      <c r="G22" s="58">
        <f>'جدول محاسبات'!F9</f>
        <v>0</v>
      </c>
      <c r="H22" s="59">
        <f>'جدول محاسبات'!G9</f>
        <v>0</v>
      </c>
      <c r="I22" s="49"/>
    </row>
    <row r="23" spans="1:9" ht="21">
      <c r="A23" s="49"/>
      <c r="B23" s="345" t="s">
        <v>195</v>
      </c>
      <c r="C23" s="346"/>
      <c r="D23" s="372" t="s">
        <v>48</v>
      </c>
      <c r="E23" s="373"/>
      <c r="F23" s="374"/>
      <c r="G23" s="58"/>
      <c r="H23" s="59">
        <f>'جدول محاسبات'!G10</f>
        <v>0</v>
      </c>
      <c r="I23" s="49"/>
    </row>
    <row r="24" spans="1:9" ht="21">
      <c r="A24" s="49"/>
      <c r="B24" s="349" t="s">
        <v>33</v>
      </c>
      <c r="C24" s="350"/>
      <c r="D24" s="372" t="s">
        <v>9</v>
      </c>
      <c r="E24" s="373"/>
      <c r="F24" s="374"/>
      <c r="G24" s="58"/>
      <c r="H24" s="59">
        <f>'جدول محاسبات'!G11</f>
        <v>0</v>
      </c>
      <c r="I24" s="49"/>
    </row>
    <row r="25" spans="1:9" ht="21">
      <c r="A25" s="49"/>
      <c r="B25" s="349" t="s">
        <v>129</v>
      </c>
      <c r="C25" s="350"/>
      <c r="D25" s="372" t="s">
        <v>10</v>
      </c>
      <c r="E25" s="373"/>
      <c r="F25" s="374"/>
      <c r="G25" s="58"/>
      <c r="H25" s="59">
        <f>'جدول محاسبات'!G12</f>
        <v>0</v>
      </c>
      <c r="I25" s="49"/>
    </row>
    <row r="26" spans="1:9" ht="21">
      <c r="A26" s="49"/>
      <c r="B26" s="56"/>
      <c r="C26" s="57"/>
      <c r="D26" s="372" t="s">
        <v>37</v>
      </c>
      <c r="E26" s="373"/>
      <c r="F26" s="374"/>
      <c r="G26" s="58">
        <f>'جدول محاسبات'!F13</f>
        <v>0</v>
      </c>
      <c r="H26" s="59">
        <f>'جدول محاسبات'!G13</f>
        <v>0</v>
      </c>
      <c r="I26" s="49"/>
    </row>
    <row r="27" spans="1:9" ht="21">
      <c r="A27" s="49"/>
      <c r="B27" s="56"/>
      <c r="C27" s="57"/>
      <c r="D27" s="372" t="s">
        <v>34</v>
      </c>
      <c r="E27" s="373"/>
      <c r="F27" s="374"/>
      <c r="G27" s="58"/>
      <c r="H27" s="59">
        <f>'جدول محاسبات'!G14</f>
        <v>0</v>
      </c>
      <c r="I27" s="49"/>
    </row>
    <row r="28" spans="1:9" ht="21">
      <c r="A28" s="49"/>
      <c r="B28" s="56"/>
      <c r="C28" s="57"/>
      <c r="D28" s="372" t="s">
        <v>35</v>
      </c>
      <c r="E28" s="373"/>
      <c r="F28" s="374"/>
      <c r="G28" s="58">
        <f>'جدول محاسبات'!F15</f>
        <v>0</v>
      </c>
      <c r="H28" s="59">
        <f>'جدول محاسبات'!G15</f>
        <v>0</v>
      </c>
      <c r="I28" s="49"/>
    </row>
    <row r="29" spans="1:9" ht="21">
      <c r="A29" s="49"/>
      <c r="B29" s="56"/>
      <c r="C29" s="57"/>
      <c r="D29" s="372" t="s">
        <v>36</v>
      </c>
      <c r="E29" s="373"/>
      <c r="F29" s="374"/>
      <c r="G29" s="58">
        <f>'جدول محاسبات'!F16</f>
        <v>0</v>
      </c>
      <c r="H29" s="59">
        <f>'جدول محاسبات'!G16</f>
        <v>0</v>
      </c>
      <c r="I29" s="49"/>
    </row>
    <row r="30" spans="1:9" ht="24">
      <c r="A30" s="49"/>
      <c r="B30" s="351" t="s">
        <v>131</v>
      </c>
      <c r="C30" s="352"/>
      <c r="D30" s="372" t="s">
        <v>38</v>
      </c>
      <c r="E30" s="373"/>
      <c r="F30" s="374"/>
      <c r="G30" s="58">
        <f>'جدول محاسبات'!F17</f>
        <v>0</v>
      </c>
      <c r="H30" s="59">
        <f>'جدول محاسبات'!G17</f>
        <v>0</v>
      </c>
      <c r="I30" s="49"/>
    </row>
    <row r="31" spans="1:9" ht="21">
      <c r="A31" s="49"/>
      <c r="B31" s="353"/>
      <c r="C31" s="354"/>
      <c r="D31" s="372" t="s">
        <v>39</v>
      </c>
      <c r="E31" s="373"/>
      <c r="F31" s="374"/>
      <c r="G31" s="58">
        <f>'جدول محاسبات'!F18</f>
        <v>0</v>
      </c>
      <c r="H31" s="59">
        <f>'جدول محاسبات'!G18</f>
        <v>0</v>
      </c>
      <c r="I31" s="49"/>
    </row>
    <row r="32" spans="1:9" ht="21">
      <c r="A32" s="49"/>
      <c r="B32" s="56"/>
      <c r="C32" s="57"/>
      <c r="D32" s="372" t="s">
        <v>40</v>
      </c>
      <c r="E32" s="373"/>
      <c r="F32" s="374"/>
      <c r="G32" s="58">
        <f>'جدول محاسبات'!F19</f>
        <v>0</v>
      </c>
      <c r="H32" s="59">
        <f>'جدول محاسبات'!G19</f>
        <v>0</v>
      </c>
      <c r="I32" s="49"/>
    </row>
    <row r="33" spans="1:9" ht="21">
      <c r="A33" s="49"/>
      <c r="B33" s="56"/>
      <c r="C33" s="57"/>
      <c r="D33" s="372" t="s">
        <v>233</v>
      </c>
      <c r="E33" s="373"/>
      <c r="F33" s="374"/>
      <c r="G33" s="58">
        <f>'جدول محاسبات'!F21</f>
        <v>0</v>
      </c>
      <c r="H33" s="59">
        <f>'جدول محاسبات'!G21</f>
        <v>0</v>
      </c>
      <c r="I33" s="49"/>
    </row>
    <row r="34" spans="1:9" ht="21">
      <c r="A34" s="49"/>
      <c r="B34" s="56"/>
      <c r="C34" s="57"/>
      <c r="D34" s="372" t="s">
        <v>234</v>
      </c>
      <c r="E34" s="373"/>
      <c r="F34" s="374"/>
      <c r="G34" s="58">
        <f>'جدول محاسبات'!F22</f>
        <v>0</v>
      </c>
      <c r="H34" s="59">
        <f>'جدول محاسبات'!G22</f>
        <v>0</v>
      </c>
      <c r="I34" s="49"/>
    </row>
    <row r="35" spans="1:9" ht="21">
      <c r="A35" s="49"/>
      <c r="B35" s="56"/>
      <c r="C35" s="57"/>
      <c r="D35" s="372" t="s">
        <v>235</v>
      </c>
      <c r="E35" s="373"/>
      <c r="F35" s="374"/>
      <c r="G35" s="58"/>
      <c r="H35" s="59">
        <f>'جدول محاسبات'!G23</f>
        <v>0</v>
      </c>
      <c r="I35" s="49"/>
    </row>
    <row r="36" spans="1:9" ht="21">
      <c r="A36" s="49"/>
      <c r="B36" s="56"/>
      <c r="C36" s="57"/>
      <c r="D36" s="372" t="s">
        <v>236</v>
      </c>
      <c r="E36" s="373"/>
      <c r="F36" s="374"/>
      <c r="G36" s="58"/>
      <c r="H36" s="59">
        <f>'جدول محاسبات'!G20</f>
        <v>0</v>
      </c>
      <c r="I36" s="49"/>
    </row>
    <row r="37" spans="1:9" ht="21">
      <c r="A37" s="49"/>
      <c r="B37" s="62"/>
      <c r="C37" s="63"/>
      <c r="D37" s="375" t="s">
        <v>11</v>
      </c>
      <c r="E37" s="376"/>
      <c r="F37" s="377"/>
      <c r="G37" s="64">
        <f>SUM(G20:G36)</f>
        <v>0</v>
      </c>
      <c r="H37" s="65">
        <f>SUM(H20:H36)</f>
        <v>0</v>
      </c>
      <c r="I37" s="49"/>
    </row>
    <row r="38" spans="1:9" ht="18">
      <c r="A38" s="49"/>
      <c r="B38" s="339" t="s">
        <v>125</v>
      </c>
      <c r="C38" s="340"/>
      <c r="D38" s="340"/>
      <c r="E38" s="340"/>
      <c r="F38" s="340"/>
      <c r="G38" s="340"/>
      <c r="H38" s="341"/>
      <c r="I38" s="49"/>
    </row>
    <row r="39" spans="1:9" ht="18">
      <c r="A39" s="49"/>
      <c r="B39" s="355" t="s">
        <v>47</v>
      </c>
      <c r="C39" s="356"/>
      <c r="D39" s="356"/>
      <c r="E39" s="356"/>
      <c r="F39" s="356"/>
      <c r="G39" s="356"/>
      <c r="H39" s="357"/>
      <c r="I39" s="49"/>
    </row>
    <row r="40" spans="1:9" ht="19.5">
      <c r="A40" s="49"/>
      <c r="B40" s="358" t="s">
        <v>126</v>
      </c>
      <c r="C40" s="359"/>
      <c r="D40" s="360" t="s">
        <v>93</v>
      </c>
      <c r="E40" s="361"/>
      <c r="F40" s="361"/>
      <c r="G40" s="361"/>
      <c r="H40" s="66"/>
      <c r="I40" s="49"/>
    </row>
    <row r="41" spans="1:9" ht="19.5">
      <c r="A41" s="49"/>
      <c r="B41" s="339" t="s">
        <v>94</v>
      </c>
      <c r="C41" s="340"/>
      <c r="D41" s="362"/>
      <c r="E41" s="362"/>
      <c r="F41" s="363"/>
      <c r="G41" s="364" t="s">
        <v>30</v>
      </c>
      <c r="H41" s="365"/>
      <c r="I41" s="49"/>
    </row>
    <row r="42" spans="1:9" ht="18">
      <c r="A42" s="49"/>
      <c r="B42" s="368" t="s">
        <v>127</v>
      </c>
      <c r="C42" s="369"/>
      <c r="D42" s="67"/>
      <c r="E42" s="67"/>
      <c r="F42" s="67"/>
      <c r="G42" s="364"/>
      <c r="H42" s="365"/>
      <c r="I42" s="49"/>
    </row>
    <row r="43" spans="1:9" ht="18">
      <c r="A43" s="49"/>
      <c r="B43" s="370" t="s">
        <v>29</v>
      </c>
      <c r="C43" s="371"/>
      <c r="D43" s="371" t="s">
        <v>95</v>
      </c>
      <c r="E43" s="371"/>
      <c r="F43" s="371"/>
      <c r="G43" s="366"/>
      <c r="H43" s="367"/>
      <c r="I43" s="49"/>
    </row>
    <row r="44" spans="1:9" ht="18">
      <c r="A44" s="49"/>
      <c r="B44" s="339" t="s">
        <v>96</v>
      </c>
      <c r="C44" s="340"/>
      <c r="D44" s="340"/>
      <c r="E44" s="340"/>
      <c r="F44" s="340"/>
      <c r="G44" s="340"/>
      <c r="H44" s="341"/>
      <c r="I44" s="49"/>
    </row>
    <row r="45" spans="2:8" ht="18.75" thickBot="1">
      <c r="B45" s="342" t="s">
        <v>97</v>
      </c>
      <c r="C45" s="343"/>
      <c r="D45" s="343"/>
      <c r="E45" s="343"/>
      <c r="F45" s="343"/>
      <c r="G45" s="343"/>
      <c r="H45" s="344"/>
    </row>
    <row r="46" spans="1:9" ht="15">
      <c r="A46" s="49"/>
      <c r="B46" s="49"/>
      <c r="C46" s="49"/>
      <c r="D46" s="49"/>
      <c r="E46" s="49"/>
      <c r="F46" s="49"/>
      <c r="G46" s="49"/>
      <c r="H46" s="49"/>
      <c r="I46" s="49"/>
    </row>
    <row r="47" spans="1:9" ht="143.25" customHeight="1">
      <c r="A47" s="49"/>
      <c r="B47" s="49"/>
      <c r="C47" s="49"/>
      <c r="D47" s="49"/>
      <c r="E47" s="49"/>
      <c r="F47" s="49"/>
      <c r="G47" s="49"/>
      <c r="H47" s="49"/>
      <c r="I47" s="49"/>
    </row>
    <row r="48" spans="1:9" ht="15">
      <c r="A48" s="49"/>
      <c r="B48" s="49"/>
      <c r="C48" s="49"/>
      <c r="D48" s="49"/>
      <c r="E48" s="49"/>
      <c r="F48" s="49"/>
      <c r="G48" s="49"/>
      <c r="H48" s="49"/>
      <c r="I48" s="49"/>
    </row>
    <row r="49" spans="1:9" ht="15">
      <c r="A49" s="49"/>
      <c r="B49" s="49"/>
      <c r="C49" s="49"/>
      <c r="D49" s="49"/>
      <c r="E49" s="49"/>
      <c r="F49" s="49"/>
      <c r="G49" s="49"/>
      <c r="H49" s="49"/>
      <c r="I49" s="49"/>
    </row>
    <row r="50" spans="1:9" ht="15">
      <c r="A50" s="49"/>
      <c r="B50" s="49"/>
      <c r="C50" s="49"/>
      <c r="D50" s="49"/>
      <c r="E50" s="49"/>
      <c r="F50" s="49"/>
      <c r="G50" s="49"/>
      <c r="H50" s="49"/>
      <c r="I50" s="49"/>
    </row>
    <row r="51" spans="1:9" ht="15">
      <c r="A51" s="49"/>
      <c r="B51" s="49"/>
      <c r="C51" s="49"/>
      <c r="D51" s="49"/>
      <c r="E51" s="49"/>
      <c r="F51" s="49"/>
      <c r="G51" s="49"/>
      <c r="H51" s="49"/>
      <c r="I51" s="49"/>
    </row>
    <row r="52" spans="1:9" ht="15">
      <c r="A52" s="49"/>
      <c r="B52" s="49"/>
      <c r="C52" s="49"/>
      <c r="D52" s="49"/>
      <c r="E52" s="49"/>
      <c r="F52" s="49"/>
      <c r="G52" s="49"/>
      <c r="H52" s="49"/>
      <c r="I52" s="49"/>
    </row>
    <row r="53" spans="1:9" ht="15">
      <c r="A53" s="49"/>
      <c r="B53" s="49"/>
      <c r="C53" s="49"/>
      <c r="D53" s="49"/>
      <c r="E53" s="49"/>
      <c r="F53" s="49"/>
      <c r="G53" s="49"/>
      <c r="H53" s="49"/>
      <c r="I53" s="49"/>
    </row>
  </sheetData>
  <sheetProtection algorithmName="SHA-512" hashValue="UjJsq084PW0ebI0phIJtTFPdck0b9CGdEZ2O36rkC3ryqHNTG8VDysW4omtiwJrcq08tDDiKF0eNFyfwpm3DEQ==" saltValue="mv604aSsTIHtFOuFhkmJJA==" spinCount="100000" sheet="1" formatCells="0" formatColumns="0" formatRows="0" insertColumns="0" insertRows="0" insertHyperlinks="0" deleteColumns="0" deleteRows="0" sort="0" autoFilter="0" pivotTables="0"/>
  <mergeCells count="74">
    <mergeCell ref="C6:E6"/>
    <mergeCell ref="F6:H6"/>
    <mergeCell ref="B1:B3"/>
    <mergeCell ref="C1:E1"/>
    <mergeCell ref="C2:E2"/>
    <mergeCell ref="G2:H2"/>
    <mergeCell ref="C3:E3"/>
    <mergeCell ref="G3:H3"/>
    <mergeCell ref="B4:C4"/>
    <mergeCell ref="D4:H4"/>
    <mergeCell ref="B5:C5"/>
    <mergeCell ref="D5:F5"/>
    <mergeCell ref="G5:H5"/>
    <mergeCell ref="D12:H12"/>
    <mergeCell ref="C7:E7"/>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17:D20"/>
    <mergeCell ref="E17:F17"/>
    <mergeCell ref="E18:F18"/>
    <mergeCell ref="E19:F19"/>
    <mergeCell ref="B20:C20"/>
    <mergeCell ref="E20:F20"/>
    <mergeCell ref="D27:F27"/>
    <mergeCell ref="B21:C21"/>
    <mergeCell ref="D21:F21"/>
    <mergeCell ref="B22:C22"/>
    <mergeCell ref="D22:F22"/>
    <mergeCell ref="B23:C23"/>
    <mergeCell ref="D23:F23"/>
    <mergeCell ref="B24:C24"/>
    <mergeCell ref="D24:F24"/>
    <mergeCell ref="B25:C25"/>
    <mergeCell ref="D25:F25"/>
    <mergeCell ref="D26:F26"/>
    <mergeCell ref="D36:F36"/>
    <mergeCell ref="D28:F28"/>
    <mergeCell ref="D29:F29"/>
    <mergeCell ref="B30:C30"/>
    <mergeCell ref="D30:F30"/>
    <mergeCell ref="B31:C31"/>
    <mergeCell ref="D31:F31"/>
    <mergeCell ref="D32:F32"/>
    <mergeCell ref="D33:F33"/>
    <mergeCell ref="D34:F34"/>
    <mergeCell ref="D35:F35"/>
    <mergeCell ref="D43:F43"/>
    <mergeCell ref="B44:H44"/>
    <mergeCell ref="B45:H45"/>
    <mergeCell ref="D37:F37"/>
    <mergeCell ref="B38:H38"/>
    <mergeCell ref="B39:H39"/>
    <mergeCell ref="B40:C40"/>
    <mergeCell ref="D40:G40"/>
    <mergeCell ref="B41:C41"/>
    <mergeCell ref="D41:F41"/>
    <mergeCell ref="G41:H43"/>
    <mergeCell ref="B42:C42"/>
    <mergeCell ref="B43:C43"/>
  </mergeCells>
  <hyperlinks>
    <hyperlink ref="B24" r:id="rId1" display="mailto:ZhowanMarket@gmail.com"/>
    <hyperlink ref="B21" r:id="rId2" display="https://shenasname.ir/"/>
    <hyperlink ref="B25" r:id="rId3" display="https://www.instagram.com/sayah.shahdi/"/>
    <hyperlink ref="B30:C30" location="'ورود اطلاعات'!A1" display="بازگشت به صفحه اصلی"/>
  </hyperlinks>
  <printOptions horizontalCentered="1" verticalCentered="1"/>
  <pageMargins left="0.11811023622047245" right="0.11811023622047245" top="0.1968503937007874" bottom="0.15748031496062992" header="0" footer="0"/>
  <pageSetup fitToHeight="1" fitToWidth="1" horizontalDpi="600" verticalDpi="600" orientation="portrait" paperSize="9" scale="89"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53"/>
  <sheetViews>
    <sheetView rightToLeft="1" zoomScaleSheetLayoutView="100" workbookViewId="0" topLeftCell="A1">
      <selection activeCell="J7" sqref="J7"/>
    </sheetView>
  </sheetViews>
  <sheetFormatPr defaultColWidth="9.140625" defaultRowHeight="15"/>
  <cols>
    <col min="1" max="1" width="3.421875" style="111" customWidth="1"/>
    <col min="2" max="2" width="11.57421875" style="111" customWidth="1"/>
    <col min="3" max="3" width="19.7109375" style="111" customWidth="1"/>
    <col min="4" max="4" width="15.7109375" style="111" customWidth="1"/>
    <col min="5" max="5" width="3.00390625" style="111" customWidth="1"/>
    <col min="6" max="6" width="30.7109375" style="111" customWidth="1"/>
    <col min="7" max="7" width="15.7109375" style="111" customWidth="1"/>
    <col min="8" max="8" width="4.421875" style="111" customWidth="1"/>
    <col min="9" max="9" width="9.140625" style="111" customWidth="1"/>
    <col min="10" max="10" width="29.140625" style="111" customWidth="1"/>
    <col min="11" max="11" width="15.140625" style="111" customWidth="1"/>
    <col min="12" max="15" width="9.140625" style="111" customWidth="1"/>
    <col min="16" max="16" width="14.7109375" style="111" bestFit="1" customWidth="1"/>
    <col min="17" max="18" width="9.140625" style="111" customWidth="1"/>
    <col min="19" max="23" width="9.140625" style="112" customWidth="1"/>
    <col min="24" max="26" width="9.140625" style="111" customWidth="1"/>
    <col min="27" max="27" width="16.140625" style="111" customWidth="1"/>
    <col min="28" max="28" width="16.421875" style="111" customWidth="1"/>
    <col min="29" max="16384" width="9.140625" style="111" customWidth="1"/>
  </cols>
  <sheetData>
    <row r="1" spans="1:29" ht="27.75">
      <c r="A1" s="109"/>
      <c r="B1" s="411" t="s">
        <v>156</v>
      </c>
      <c r="C1" s="411"/>
      <c r="D1" s="411"/>
      <c r="E1" s="411"/>
      <c r="F1" s="411"/>
      <c r="G1" s="411"/>
      <c r="H1" s="109"/>
      <c r="I1" s="110"/>
      <c r="Y1" s="111" t="s">
        <v>157</v>
      </c>
      <c r="Z1" s="111">
        <f>IF(Y1='ورود اطلاعات'!F732,0,0)</f>
        <v>0</v>
      </c>
      <c r="AA1" s="113" t="s">
        <v>45</v>
      </c>
      <c r="AB1" s="111">
        <v>18</v>
      </c>
      <c r="AC1" s="111">
        <f>IF(AA1='ورود اطلاعات'!F730,AB1,0)</f>
        <v>0</v>
      </c>
    </row>
    <row r="2" spans="1:29" ht="21.75">
      <c r="A2" s="109"/>
      <c r="B2" s="412" t="s">
        <v>158</v>
      </c>
      <c r="C2" s="412"/>
      <c r="D2" s="412"/>
      <c r="E2" s="412"/>
      <c r="F2" s="412"/>
      <c r="G2" s="412"/>
      <c r="H2" s="109"/>
      <c r="I2" s="110"/>
      <c r="S2" s="111" t="s">
        <v>159</v>
      </c>
      <c r="T2" s="111" t="s">
        <v>160</v>
      </c>
      <c r="U2" s="111" t="s">
        <v>141</v>
      </c>
      <c r="V2" s="111" t="s">
        <v>161</v>
      </c>
      <c r="W2" s="111" t="s">
        <v>14</v>
      </c>
      <c r="Y2" s="111" t="s">
        <v>162</v>
      </c>
      <c r="Z2" s="111">
        <f>IF(Y2='ورود اطلاعات'!F732,51.9,0)</f>
        <v>0</v>
      </c>
      <c r="AA2" s="113" t="s">
        <v>42</v>
      </c>
      <c r="AB2" s="111">
        <v>25</v>
      </c>
      <c r="AC2" s="111">
        <f>IF(AA2='ورود اطلاعات'!F730,AB2,0)</f>
        <v>0</v>
      </c>
    </row>
    <row r="3" spans="1:29" ht="21" thickBot="1">
      <c r="A3" s="109"/>
      <c r="B3" s="413" t="s">
        <v>163</v>
      </c>
      <c r="C3" s="413"/>
      <c r="D3" s="413"/>
      <c r="E3" s="413"/>
      <c r="F3" s="413"/>
      <c r="G3" s="413"/>
      <c r="H3" s="109"/>
      <c r="I3" s="110"/>
      <c r="S3" s="114">
        <v>0</v>
      </c>
      <c r="T3" s="114">
        <v>0</v>
      </c>
      <c r="U3" s="114">
        <v>0</v>
      </c>
      <c r="V3" s="114">
        <v>0</v>
      </c>
      <c r="W3" s="111" t="s">
        <v>15</v>
      </c>
      <c r="Y3" s="111" t="s">
        <v>164</v>
      </c>
      <c r="Z3" s="111">
        <f>IF(Y3='ورود اطلاعات'!F732,103.8,0)</f>
        <v>0</v>
      </c>
      <c r="AA3" s="113" t="s">
        <v>43</v>
      </c>
      <c r="AB3" s="111">
        <v>32</v>
      </c>
      <c r="AC3" s="111">
        <f>IF(AA3='ورود اطلاعات'!F730,AB3,0)</f>
        <v>0</v>
      </c>
    </row>
    <row r="4" spans="1:29" ht="24" customHeight="1" thickBot="1">
      <c r="A4" s="109"/>
      <c r="B4" s="414" t="s">
        <v>16</v>
      </c>
      <c r="C4" s="415"/>
      <c r="D4" s="115" t="s">
        <v>0</v>
      </c>
      <c r="E4" s="147"/>
      <c r="F4" s="148" t="s">
        <v>165</v>
      </c>
      <c r="G4" s="116">
        <v>2120</v>
      </c>
      <c r="H4" s="109"/>
      <c r="S4" s="114">
        <v>5</v>
      </c>
      <c r="T4" s="114">
        <v>5</v>
      </c>
      <c r="U4" s="114">
        <v>1</v>
      </c>
      <c r="V4" s="114">
        <v>1</v>
      </c>
      <c r="Y4" s="111" t="s">
        <v>6</v>
      </c>
      <c r="Z4" s="111">
        <f>SUM(Z1:Z3)</f>
        <v>0</v>
      </c>
      <c r="AA4" s="113" t="s">
        <v>44</v>
      </c>
      <c r="AB4" s="111">
        <v>39</v>
      </c>
      <c r="AC4" s="111">
        <f>IF(AA4='ورود اطلاعات'!F730,AB4,0)</f>
        <v>39</v>
      </c>
    </row>
    <row r="5" spans="1:29" ht="24" customHeight="1" thickBot="1">
      <c r="A5" s="109"/>
      <c r="B5" s="416" t="s">
        <v>24</v>
      </c>
      <c r="C5" s="149" t="s">
        <v>3</v>
      </c>
      <c r="D5" s="193">
        <v>4000</v>
      </c>
      <c r="E5" s="147"/>
      <c r="F5" s="150" t="s">
        <v>166</v>
      </c>
      <c r="G5" s="194" t="s">
        <v>15</v>
      </c>
      <c r="H5" s="109"/>
      <c r="S5" s="114">
        <v>6</v>
      </c>
      <c r="T5" s="114">
        <v>6</v>
      </c>
      <c r="U5" s="114">
        <v>2</v>
      </c>
      <c r="V5" s="114">
        <v>2</v>
      </c>
      <c r="AA5" s="113" t="s">
        <v>167</v>
      </c>
      <c r="AB5" s="111">
        <v>46</v>
      </c>
      <c r="AC5" s="111">
        <f>IF(AA5='ورود اطلاعات'!F730,AB5,0)</f>
        <v>0</v>
      </c>
    </row>
    <row r="6" spans="1:29" ht="24" customHeight="1" thickBot="1">
      <c r="A6" s="109"/>
      <c r="B6" s="417"/>
      <c r="C6" s="153" t="s">
        <v>4</v>
      </c>
      <c r="D6" s="195">
        <v>0</v>
      </c>
      <c r="E6" s="147"/>
      <c r="F6" s="117"/>
      <c r="G6" s="117"/>
      <c r="H6" s="109"/>
      <c r="P6" s="130" t="s">
        <v>168</v>
      </c>
      <c r="Q6" s="130">
        <f>'ورود اطلاعات'!C16*75%</f>
        <v>0</v>
      </c>
      <c r="R6" s="130">
        <f>IF(Q8&gt;Q6,Q6,Q8)</f>
        <v>0</v>
      </c>
      <c r="S6" s="114">
        <v>7</v>
      </c>
      <c r="T6" s="114">
        <v>7</v>
      </c>
      <c r="U6" s="114">
        <v>3</v>
      </c>
      <c r="V6" s="114">
        <v>3</v>
      </c>
      <c r="AA6" s="113" t="s">
        <v>169</v>
      </c>
      <c r="AB6" s="111">
        <v>53</v>
      </c>
      <c r="AC6" s="111">
        <f>IF(AA6='ورود اطلاعات'!F730,AB6,0)</f>
        <v>0</v>
      </c>
    </row>
    <row r="7" spans="1:30" ht="24" customHeight="1" thickBot="1">
      <c r="A7" s="109"/>
      <c r="B7" s="417"/>
      <c r="C7" s="153" t="s">
        <v>5</v>
      </c>
      <c r="D7" s="195">
        <v>3188</v>
      </c>
      <c r="E7" s="147"/>
      <c r="F7" s="118" t="s">
        <v>170</v>
      </c>
      <c r="G7" s="119" t="s">
        <v>1</v>
      </c>
      <c r="H7" s="109"/>
      <c r="P7" s="130" t="s">
        <v>171</v>
      </c>
      <c r="Q7" s="130">
        <f>('ورود اطلاعات'!C16+'ورود اطلاعات'!C17)*75%</f>
        <v>0</v>
      </c>
      <c r="R7" s="130">
        <f>IF(Q8&gt;Q7,Q7,Q8)</f>
        <v>0</v>
      </c>
      <c r="S7" s="114">
        <v>8</v>
      </c>
      <c r="T7" s="114">
        <v>8</v>
      </c>
      <c r="U7" s="114">
        <v>4</v>
      </c>
      <c r="V7" s="114">
        <v>4</v>
      </c>
      <c r="Y7" s="111" t="s">
        <v>197</v>
      </c>
      <c r="AB7" s="140" t="s">
        <v>73</v>
      </c>
      <c r="AC7" s="140">
        <f>IF('ورود اطلاعات'!F729="بلی",SUM(AC1:AC6),0)</f>
        <v>39</v>
      </c>
      <c r="AD7" s="140">
        <f>AC7/12</f>
        <v>3.25</v>
      </c>
    </row>
    <row r="8" spans="1:30" ht="24" customHeight="1" thickBot="1">
      <c r="A8" s="109"/>
      <c r="B8" s="418"/>
      <c r="C8" s="151" t="s">
        <v>6</v>
      </c>
      <c r="D8" s="120">
        <f>SUM(D5:D7)</f>
        <v>7188</v>
      </c>
      <c r="E8" s="147"/>
      <c r="F8" s="148" t="s">
        <v>12</v>
      </c>
      <c r="G8" s="196">
        <v>0</v>
      </c>
      <c r="H8" s="109"/>
      <c r="P8" s="130" t="s">
        <v>172</v>
      </c>
      <c r="Q8" s="131">
        <f>'ورود اطلاعات'!C18+'ورود اطلاعات (2)'!K11</f>
        <v>58.5</v>
      </c>
      <c r="R8" s="130"/>
      <c r="S8" s="114">
        <v>9</v>
      </c>
      <c r="T8" s="114">
        <v>10</v>
      </c>
      <c r="U8" s="114">
        <v>5</v>
      </c>
      <c r="V8" s="114">
        <v>5</v>
      </c>
      <c r="Y8" s="111" t="s">
        <v>198</v>
      </c>
      <c r="AB8" s="140" t="s">
        <v>173</v>
      </c>
      <c r="AC8" s="140">
        <f>IF(('ورود اطلاعات'!F731/2)&lt;500,'ورود اطلاعات'!F731/2,500)</f>
        <v>0</v>
      </c>
      <c r="AD8" s="140">
        <f>AC8</f>
        <v>0</v>
      </c>
    </row>
    <row r="9" spans="1:30" ht="24" customHeight="1" thickBot="1">
      <c r="A9" s="109"/>
      <c r="B9" s="409" t="s">
        <v>17</v>
      </c>
      <c r="C9" s="410"/>
      <c r="D9" s="197">
        <v>1500</v>
      </c>
      <c r="E9" s="147"/>
      <c r="F9" s="150" t="s">
        <v>13</v>
      </c>
      <c r="G9" s="198">
        <v>0</v>
      </c>
      <c r="H9" s="109"/>
      <c r="P9" s="130" t="s">
        <v>174</v>
      </c>
      <c r="Q9" s="130">
        <f>IF('ورود اطلاعات'!F737="خیر",R6,R7)</f>
        <v>0</v>
      </c>
      <c r="R9" s="130"/>
      <c r="S9" s="114">
        <v>10</v>
      </c>
      <c r="U9" s="114">
        <v>6</v>
      </c>
      <c r="V9" s="114">
        <v>6</v>
      </c>
      <c r="Y9" s="111" t="s">
        <v>199</v>
      </c>
      <c r="AB9" s="140" t="s">
        <v>204</v>
      </c>
      <c r="AC9" s="140">
        <f>Z4</f>
        <v>0</v>
      </c>
      <c r="AD9" s="140">
        <f>AC9/12</f>
        <v>0</v>
      </c>
    </row>
    <row r="10" spans="1:30" ht="24" customHeight="1" thickBot="1">
      <c r="A10" s="109"/>
      <c r="B10" s="424" t="s">
        <v>18</v>
      </c>
      <c r="C10" s="425"/>
      <c r="D10" s="195">
        <v>0</v>
      </c>
      <c r="E10" s="147"/>
      <c r="F10" s="109"/>
      <c r="G10" s="109"/>
      <c r="H10" s="109"/>
      <c r="J10" s="109"/>
      <c r="K10" s="109"/>
      <c r="S10" s="114">
        <v>11</v>
      </c>
      <c r="U10" s="114">
        <v>7</v>
      </c>
      <c r="V10" s="114">
        <v>7</v>
      </c>
      <c r="AB10" s="140" t="s">
        <v>175</v>
      </c>
      <c r="AC10" s="140">
        <f>SUM(AC7:AC9)*'ورود اطلاعات'!F733%</f>
        <v>19.5</v>
      </c>
      <c r="AD10" s="140">
        <f>SUM(AD7:AD9)*'ورود اطلاعات'!F733%</f>
        <v>1.625</v>
      </c>
    </row>
    <row r="11" spans="1:30" ht="24" customHeight="1">
      <c r="A11" s="109"/>
      <c r="B11" s="424" t="s">
        <v>19</v>
      </c>
      <c r="C11" s="425"/>
      <c r="D11" s="195">
        <v>0</v>
      </c>
      <c r="E11" s="147"/>
      <c r="F11" s="118" t="s">
        <v>170</v>
      </c>
      <c r="G11" s="119" t="s">
        <v>176</v>
      </c>
      <c r="H11" s="109"/>
      <c r="J11" s="128" t="s">
        <v>181</v>
      </c>
      <c r="K11" s="116">
        <f>IF('ورود اطلاعات'!F735="قراردادی",AD11*80%,AC11)</f>
        <v>58.5</v>
      </c>
      <c r="S11" s="114">
        <v>12</v>
      </c>
      <c r="U11" s="114">
        <v>8</v>
      </c>
      <c r="V11" s="114">
        <v>8</v>
      </c>
      <c r="AB11" s="140" t="s">
        <v>202</v>
      </c>
      <c r="AC11" s="141">
        <f>SUM(AC7:AC10)</f>
        <v>58.5</v>
      </c>
      <c r="AD11" s="141">
        <f>SUM(AD7:AD10)</f>
        <v>4.875</v>
      </c>
    </row>
    <row r="12" spans="1:22" ht="24" customHeight="1" thickBot="1">
      <c r="A12" s="109"/>
      <c r="B12" s="424" t="s">
        <v>20</v>
      </c>
      <c r="C12" s="425"/>
      <c r="D12" s="195">
        <v>0</v>
      </c>
      <c r="E12" s="147"/>
      <c r="F12" s="152" t="s">
        <v>25</v>
      </c>
      <c r="G12" s="199">
        <v>21</v>
      </c>
      <c r="H12" s="109"/>
      <c r="J12" s="129" t="s">
        <v>182</v>
      </c>
      <c r="K12" s="139">
        <f>IF(Q9&gt;'ورود اطلاعات'!C18,Q9,'ورود اطلاعات'!C18)</f>
        <v>0</v>
      </c>
      <c r="S12" s="114">
        <v>13</v>
      </c>
      <c r="U12" s="114">
        <v>9</v>
      </c>
      <c r="V12" s="114">
        <v>9</v>
      </c>
    </row>
    <row r="13" spans="1:22" ht="24" customHeight="1">
      <c r="A13" s="109"/>
      <c r="B13" s="424" t="s">
        <v>21</v>
      </c>
      <c r="C13" s="425"/>
      <c r="D13" s="195">
        <v>800</v>
      </c>
      <c r="E13" s="147"/>
      <c r="F13" s="152" t="s">
        <v>26</v>
      </c>
      <c r="G13" s="200">
        <v>0</v>
      </c>
      <c r="H13" s="109"/>
      <c r="S13" s="114">
        <v>15</v>
      </c>
      <c r="U13" s="114">
        <v>10</v>
      </c>
      <c r="V13" s="114">
        <v>10</v>
      </c>
    </row>
    <row r="14" spans="1:22" ht="24" customHeight="1">
      <c r="A14" s="109"/>
      <c r="B14" s="424" t="s">
        <v>22</v>
      </c>
      <c r="C14" s="425"/>
      <c r="D14" s="195">
        <v>0</v>
      </c>
      <c r="E14" s="147"/>
      <c r="F14" s="152" t="s">
        <v>27</v>
      </c>
      <c r="G14" s="200">
        <v>0</v>
      </c>
      <c r="H14" s="109"/>
      <c r="U14" s="114">
        <v>11</v>
      </c>
      <c r="V14" s="114">
        <v>11</v>
      </c>
    </row>
    <row r="15" spans="1:22" ht="24" customHeight="1" thickBot="1">
      <c r="A15" s="109"/>
      <c r="B15" s="421" t="s">
        <v>23</v>
      </c>
      <c r="C15" s="422"/>
      <c r="D15" s="201">
        <v>0</v>
      </c>
      <c r="E15" s="147"/>
      <c r="F15" s="150" t="s">
        <v>177</v>
      </c>
      <c r="G15" s="194">
        <v>0</v>
      </c>
      <c r="H15" s="109"/>
      <c r="U15" s="114">
        <v>12</v>
      </c>
      <c r="V15" s="114">
        <v>12</v>
      </c>
    </row>
    <row r="16" spans="1:22" ht="20.25" thickBot="1">
      <c r="A16" s="109"/>
      <c r="B16" s="121"/>
      <c r="C16" s="121"/>
      <c r="D16" s="122"/>
      <c r="E16" s="109"/>
      <c r="F16" s="109"/>
      <c r="G16" s="109"/>
      <c r="H16" s="109"/>
      <c r="U16" s="114">
        <v>13</v>
      </c>
      <c r="V16" s="114">
        <v>13</v>
      </c>
    </row>
    <row r="17" spans="1:22" ht="19.5">
      <c r="A17" s="109"/>
      <c r="B17" s="419"/>
      <c r="C17" s="420"/>
      <c r="D17" s="420"/>
      <c r="E17" s="420"/>
      <c r="F17" s="420"/>
      <c r="H17" s="109"/>
      <c r="U17" s="114">
        <v>14</v>
      </c>
      <c r="V17" s="114">
        <v>14</v>
      </c>
    </row>
    <row r="18" spans="1:22" ht="20.25" thickBot="1">
      <c r="A18" s="109"/>
      <c r="B18" s="421" t="s">
        <v>178</v>
      </c>
      <c r="C18" s="422"/>
      <c r="D18" s="422"/>
      <c r="E18" s="422"/>
      <c r="F18" s="422"/>
      <c r="G18" s="201" t="s">
        <v>15</v>
      </c>
      <c r="H18" s="109"/>
      <c r="U18" s="114">
        <v>15</v>
      </c>
      <c r="V18" s="114">
        <v>15</v>
      </c>
    </row>
    <row r="19" spans="1:22" ht="25.5" customHeight="1">
      <c r="A19" s="109"/>
      <c r="B19" s="109"/>
      <c r="C19" s="109"/>
      <c r="D19" s="109"/>
      <c r="E19" s="123"/>
      <c r="F19" s="123"/>
      <c r="G19" s="123"/>
      <c r="H19" s="123"/>
      <c r="U19" s="114">
        <v>16</v>
      </c>
      <c r="V19" s="114">
        <v>16</v>
      </c>
    </row>
    <row r="20" spans="1:22" ht="15">
      <c r="A20" s="109"/>
      <c r="E20" s="123"/>
      <c r="F20" s="123"/>
      <c r="G20" s="123"/>
      <c r="H20" s="123"/>
      <c r="U20" s="114">
        <v>17</v>
      </c>
      <c r="V20" s="114">
        <v>17</v>
      </c>
    </row>
    <row r="21" spans="1:22" ht="15">
      <c r="A21" s="109"/>
      <c r="E21" s="123"/>
      <c r="F21" s="123"/>
      <c r="G21" s="123"/>
      <c r="H21" s="123"/>
      <c r="U21" s="114">
        <v>18</v>
      </c>
      <c r="V21" s="114">
        <v>18</v>
      </c>
    </row>
    <row r="22" spans="1:22" ht="19.5">
      <c r="A22" s="109"/>
      <c r="E22" s="124"/>
      <c r="F22" s="109"/>
      <c r="G22" s="109"/>
      <c r="H22" s="123"/>
      <c r="U22" s="114">
        <v>19</v>
      </c>
      <c r="V22" s="114">
        <v>19</v>
      </c>
    </row>
    <row r="23" spans="1:22" ht="21">
      <c r="A23" s="109"/>
      <c r="E23" s="125"/>
      <c r="F23" s="423"/>
      <c r="G23" s="423"/>
      <c r="H23" s="123"/>
      <c r="U23" s="114">
        <v>20</v>
      </c>
      <c r="V23" s="114">
        <v>20</v>
      </c>
    </row>
    <row r="24" spans="1:22" ht="15">
      <c r="A24" s="109"/>
      <c r="E24" s="126"/>
      <c r="F24" s="427"/>
      <c r="G24" s="427"/>
      <c r="H24" s="123"/>
      <c r="U24" s="114">
        <v>21</v>
      </c>
      <c r="V24" s="114">
        <v>21</v>
      </c>
    </row>
    <row r="25" spans="1:22" ht="19.5">
      <c r="A25" s="109"/>
      <c r="E25" s="109"/>
      <c r="F25" s="428"/>
      <c r="G25" s="428"/>
      <c r="H25" s="109"/>
      <c r="U25" s="114">
        <v>22</v>
      </c>
      <c r="V25" s="114">
        <v>22</v>
      </c>
    </row>
    <row r="26" spans="1:22" ht="15">
      <c r="A26" s="109"/>
      <c r="E26" s="127"/>
      <c r="F26" s="429"/>
      <c r="G26" s="429"/>
      <c r="H26" s="109"/>
      <c r="U26" s="114">
        <v>23</v>
      </c>
      <c r="V26" s="114">
        <v>23</v>
      </c>
    </row>
    <row r="27" spans="1:22" ht="15">
      <c r="A27" s="109"/>
      <c r="E27" s="109"/>
      <c r="F27" s="426"/>
      <c r="G27" s="394"/>
      <c r="H27" s="109"/>
      <c r="U27" s="114">
        <v>24</v>
      </c>
      <c r="V27" s="114">
        <v>24</v>
      </c>
    </row>
    <row r="28" spans="1:22" ht="15">
      <c r="A28" s="109"/>
      <c r="E28" s="109"/>
      <c r="F28" s="426"/>
      <c r="G28" s="394"/>
      <c r="H28" s="109"/>
      <c r="U28" s="114">
        <v>25</v>
      </c>
      <c r="V28" s="114">
        <v>25</v>
      </c>
    </row>
    <row r="29" spans="1:22" ht="15">
      <c r="A29" s="109"/>
      <c r="B29" s="109"/>
      <c r="C29" s="109"/>
      <c r="D29" s="109"/>
      <c r="E29" s="109"/>
      <c r="F29" s="109"/>
      <c r="G29" s="109"/>
      <c r="H29" s="109"/>
      <c r="U29" s="114">
        <v>26</v>
      </c>
      <c r="V29" s="114">
        <v>26</v>
      </c>
    </row>
    <row r="30" spans="21:22" ht="15">
      <c r="U30" s="114">
        <v>27</v>
      </c>
      <c r="V30" s="114">
        <v>27</v>
      </c>
    </row>
    <row r="31" spans="21:22" ht="15">
      <c r="U31" s="114">
        <v>28</v>
      </c>
      <c r="V31" s="114">
        <v>28</v>
      </c>
    </row>
    <row r="32" spans="21:22" ht="15">
      <c r="U32" s="114">
        <v>29</v>
      </c>
      <c r="V32" s="114">
        <v>29</v>
      </c>
    </row>
    <row r="33" spans="21:22" ht="15">
      <c r="U33" s="114">
        <v>30</v>
      </c>
      <c r="V33" s="114">
        <v>30</v>
      </c>
    </row>
    <row r="34" ht="15">
      <c r="V34" s="114">
        <v>31</v>
      </c>
    </row>
    <row r="35" ht="15">
      <c r="V35" s="114">
        <v>32</v>
      </c>
    </row>
    <row r="36" ht="15">
      <c r="V36" s="114">
        <v>33</v>
      </c>
    </row>
    <row r="37" ht="18.75" thickBot="1">
      <c r="V37" s="114">
        <v>34</v>
      </c>
    </row>
    <row r="38" spans="10:22" ht="20.25" thickBot="1">
      <c r="J38" s="142"/>
      <c r="K38" s="142"/>
      <c r="V38" s="114">
        <v>35</v>
      </c>
    </row>
    <row r="39" spans="10:22" ht="21.75" thickBot="1">
      <c r="J39" s="135"/>
      <c r="K39" s="137"/>
      <c r="V39" s="114">
        <v>36</v>
      </c>
    </row>
    <row r="40" spans="10:22" ht="20.25">
      <c r="J40" s="134"/>
      <c r="K40" s="137"/>
      <c r="V40" s="114">
        <v>37</v>
      </c>
    </row>
    <row r="41" spans="10:22" ht="20.25">
      <c r="J41" s="132"/>
      <c r="K41" s="137"/>
      <c r="V41" s="114">
        <v>38</v>
      </c>
    </row>
    <row r="42" spans="10:22" ht="20.25">
      <c r="J42" s="132"/>
      <c r="K42" s="137"/>
      <c r="V42" s="114">
        <v>39</v>
      </c>
    </row>
    <row r="43" spans="10:22" ht="20.25">
      <c r="J43" s="132"/>
      <c r="K43" s="137"/>
      <c r="V43" s="114">
        <v>40</v>
      </c>
    </row>
    <row r="44" spans="10:22" ht="20.25">
      <c r="J44" s="132"/>
      <c r="K44" s="137"/>
      <c r="V44" s="114">
        <v>41</v>
      </c>
    </row>
    <row r="45" spans="10:22" ht="21" thickBot="1">
      <c r="J45" s="133"/>
      <c r="K45" s="137"/>
      <c r="V45" s="114">
        <v>42</v>
      </c>
    </row>
    <row r="46" spans="10:22" ht="15">
      <c r="J46" s="49"/>
      <c r="K46" s="49"/>
      <c r="V46" s="114">
        <v>43</v>
      </c>
    </row>
    <row r="47" spans="10:22" ht="24">
      <c r="J47" s="108" t="s">
        <v>153</v>
      </c>
      <c r="K47" s="202">
        <v>15630000</v>
      </c>
      <c r="V47" s="114">
        <v>44</v>
      </c>
    </row>
    <row r="48" spans="10:22" ht="24">
      <c r="J48" s="108" t="s">
        <v>154</v>
      </c>
      <c r="K48" s="202">
        <f>K47+(K47*15%)</f>
        <v>17974500</v>
      </c>
      <c r="V48" s="114">
        <v>45</v>
      </c>
    </row>
    <row r="49" spans="10:22" ht="24">
      <c r="J49" s="108" t="s">
        <v>184</v>
      </c>
      <c r="K49" s="203">
        <f>ROUND('ورود اطلاعات'!F742+('ورود اطلاعات'!F742*K50%),0)</f>
        <v>2438</v>
      </c>
      <c r="V49" s="114">
        <v>46</v>
      </c>
    </row>
    <row r="50" spans="10:22" ht="24">
      <c r="J50" s="108" t="s">
        <v>155</v>
      </c>
      <c r="K50" s="204">
        <f>IF(K52&gt;Sheet2!H10,Sheet2!H10,K52)</f>
        <v>0</v>
      </c>
      <c r="V50" s="114">
        <v>47</v>
      </c>
    </row>
    <row r="51" spans="10:22" ht="24">
      <c r="J51" s="108" t="s">
        <v>190</v>
      </c>
      <c r="K51" s="205">
        <f>'جدول محاسبات'!E28/1000000</f>
        <v>0</v>
      </c>
      <c r="V51" s="114">
        <v>48</v>
      </c>
    </row>
    <row r="52" spans="10:22" ht="24">
      <c r="J52" s="108" t="s">
        <v>191</v>
      </c>
      <c r="K52" s="205">
        <f>IF(K51&lt;=51,((-Sheet2!H10)/(27))*(K51-51),0)</f>
        <v>0</v>
      </c>
      <c r="V52" s="114">
        <v>49</v>
      </c>
    </row>
    <row r="53" ht="15">
      <c r="V53" s="114">
        <v>50</v>
      </c>
    </row>
  </sheetData>
  <sheetProtection algorithmName="SHA-512" hashValue="2Ta+ZFlvYYU4oyCDvpgmsRR0G3UX8HuOPCOHf/wzzTix8tgyFzA8jlyeyeRwtQ8h0GAisCHDaBGNqBIZ41u7ng==" saltValue="Md4pE7tm/d0x261aFS3gSg==" spinCount="100000" sheet="1" objects="1" scenarios="1"/>
  <mergeCells count="20">
    <mergeCell ref="F28:G28"/>
    <mergeCell ref="F24:G24"/>
    <mergeCell ref="F25:G25"/>
    <mergeCell ref="F26:G26"/>
    <mergeCell ref="F27:G27"/>
    <mergeCell ref="B17:F17"/>
    <mergeCell ref="B18:F18"/>
    <mergeCell ref="F23:G23"/>
    <mergeCell ref="B10:C10"/>
    <mergeCell ref="B11:C11"/>
    <mergeCell ref="B12:C12"/>
    <mergeCell ref="B13:C13"/>
    <mergeCell ref="B14:C14"/>
    <mergeCell ref="B15:C15"/>
    <mergeCell ref="B9:C9"/>
    <mergeCell ref="B1:G1"/>
    <mergeCell ref="B2:G2"/>
    <mergeCell ref="B3:G3"/>
    <mergeCell ref="B4:C4"/>
    <mergeCell ref="B5:B8"/>
  </mergeCells>
  <dataValidations count="5">
    <dataValidation type="list" allowBlank="1" showInputMessage="1" showErrorMessage="1" sqref="G5 G18">
      <formula1>$W$2:$W$3</formula1>
    </dataValidation>
    <dataValidation type="list" allowBlank="1" showInputMessage="1" showErrorMessage="1" sqref="G15">
      <formula1>$U$3:$U$33</formula1>
    </dataValidation>
    <dataValidation type="list" allowBlank="1" showInputMessage="1" showErrorMessage="1" sqref="G14">
      <formula1>$S$3:$S$13</formula1>
    </dataValidation>
    <dataValidation type="list" allowBlank="1" showInputMessage="1" showErrorMessage="1" sqref="G13">
      <formula1>$T$3:$T$8</formula1>
    </dataValidation>
    <dataValidation type="list" allowBlank="1" showInputMessage="1" showErrorMessage="1" sqref="G12">
      <formula1>$V$3:$V$53</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2020-05-30T19:26:38Z</dcterms:modified>
  <cp:category/>
  <cp:version/>
  <cp:contentType/>
  <cp:contentStatus/>
</cp:coreProperties>
</file>